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Sumit\Desktop\Excel\"/>
    </mc:Choice>
  </mc:AlternateContent>
  <xr:revisionPtr revIDLastSave="0" documentId="13_ncr:1_{9E2493C5-4FFF-4697-84ED-713E678B2536}" xr6:coauthVersionLast="47" xr6:coauthVersionMax="47" xr10:uidLastSave="{00000000-0000-0000-0000-000000000000}"/>
  <bookViews>
    <workbookView xWindow="-110" yWindow="-110" windowWidth="19420" windowHeight="10300" xr2:uid="{00000000-000D-0000-FFFF-FFFF00000000}"/>
  </bookViews>
  <sheets>
    <sheet name="1. Introduction" sheetId="86" r:id="rId1"/>
    <sheet name="2. Data sources" sheetId="87" r:id="rId2"/>
    <sheet name="3. Pre-2020 without LULUCF" sheetId="95" r:id="rId3"/>
    <sheet name="4. Pre-2020 with LULUCF" sheetId="96" r:id="rId4"/>
    <sheet name="5. NDC 2030 Target Levels" sheetId="101" r:id="rId5"/>
    <sheet name="6. 2030 Projections" sheetId="102" r:id="rId6"/>
    <sheet name="7. NDC Achievement" sheetId="66" r:id="rId7"/>
    <sheet name="8. 43% Achievement" sheetId="105" r:id="rId8"/>
    <sheet name="9. Net Zero 2050" sheetId="76" r:id="rId9"/>
    <sheet name="10. Carbon Budget Implications" sheetId="107" r:id="rId10"/>
    <sheet name="11. FAQs" sheetId="108" r:id="rId11"/>
    <sheet name="12. Annex on NDCs" sheetId="111" r:id="rId12"/>
    <sheet name="13. Annex on Net Zero" sheetId="112" r:id="rId13"/>
  </sheets>
  <definedNames>
    <definedName name="_xlnm._FilterDatabase" localSheetId="8" hidden="1">'9. Net Zero 2050'!$A$2:$O$45</definedName>
    <definedName name="_ftnref1" localSheetId="1">'2. Data sources'!$B$14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107" l="1"/>
  <c r="E7" i="107" l="1"/>
  <c r="E8" i="107" s="1"/>
  <c r="E4" i="107"/>
  <c r="F4" i="107" s="1"/>
  <c r="G4" i="107" s="1"/>
  <c r="H4" i="107" s="1"/>
  <c r="I4" i="107" s="1"/>
  <c r="J4" i="107" s="1"/>
  <c r="K4" i="107" s="1"/>
  <c r="L4" i="107" s="1"/>
  <c r="B45" i="76"/>
  <c r="B44" i="76"/>
  <c r="B43" i="76"/>
  <c r="B42" i="76"/>
  <c r="B41" i="76"/>
  <c r="B40" i="76"/>
  <c r="B39" i="76"/>
  <c r="B38" i="76"/>
  <c r="B37" i="76"/>
  <c r="B36" i="76"/>
  <c r="B35" i="76"/>
  <c r="B34" i="76"/>
  <c r="B33" i="76"/>
  <c r="B32" i="76"/>
  <c r="B31" i="76"/>
  <c r="B30" i="76"/>
  <c r="B29" i="76"/>
  <c r="B28" i="76"/>
  <c r="B27" i="76"/>
  <c r="B26" i="76"/>
  <c r="B25" i="76"/>
  <c r="B24" i="76"/>
  <c r="B23" i="76"/>
  <c r="B22" i="76"/>
  <c r="B21" i="76"/>
  <c r="B20" i="76"/>
  <c r="B19" i="76"/>
  <c r="B18" i="76"/>
  <c r="B17" i="76"/>
  <c r="B16" i="76"/>
  <c r="B15" i="76"/>
  <c r="B14" i="76"/>
  <c r="B13" i="76"/>
  <c r="B12" i="76"/>
  <c r="B11" i="76"/>
  <c r="B10" i="76"/>
  <c r="B9" i="76"/>
  <c r="B8" i="76"/>
  <c r="B7" i="76"/>
  <c r="B6" i="76"/>
  <c r="B5" i="76"/>
  <c r="B4" i="76"/>
  <c r="B3" i="76"/>
  <c r="B55" i="105"/>
  <c r="B54" i="105"/>
  <c r="F47" i="105"/>
  <c r="E47" i="105"/>
  <c r="F46" i="105"/>
  <c r="E46" i="105"/>
  <c r="G45" i="105"/>
  <c r="H45" i="105" s="1"/>
  <c r="G44" i="105"/>
  <c r="H44" i="105" s="1"/>
  <c r="G43" i="105"/>
  <c r="H43" i="105" s="1"/>
  <c r="G42" i="105"/>
  <c r="H42" i="105" s="1"/>
  <c r="G41" i="105"/>
  <c r="H41" i="105" s="1"/>
  <c r="G40" i="105"/>
  <c r="H40" i="105" s="1"/>
  <c r="G39" i="105"/>
  <c r="H39" i="105" s="1"/>
  <c r="G38" i="105"/>
  <c r="H38" i="105" s="1"/>
  <c r="G37" i="105"/>
  <c r="H37" i="105" s="1"/>
  <c r="G36" i="105"/>
  <c r="H36" i="105" s="1"/>
  <c r="G35" i="105"/>
  <c r="H35" i="105" s="1"/>
  <c r="G34" i="105"/>
  <c r="H34" i="105" s="1"/>
  <c r="G33" i="105"/>
  <c r="H33" i="105" s="1"/>
  <c r="G32" i="105"/>
  <c r="H32" i="105" s="1"/>
  <c r="G31" i="105"/>
  <c r="H31" i="105" s="1"/>
  <c r="G30" i="105"/>
  <c r="H30" i="105" s="1"/>
  <c r="G29" i="105"/>
  <c r="H29" i="105" s="1"/>
  <c r="G28" i="105"/>
  <c r="H28" i="105" s="1"/>
  <c r="G27" i="105"/>
  <c r="H27" i="105" s="1"/>
  <c r="G26" i="105"/>
  <c r="H26" i="105" s="1"/>
  <c r="G25" i="105"/>
  <c r="H25" i="105" s="1"/>
  <c r="G24" i="105"/>
  <c r="H24" i="105" s="1"/>
  <c r="G23" i="105"/>
  <c r="H23" i="105" s="1"/>
  <c r="G22" i="105"/>
  <c r="H22" i="105" s="1"/>
  <c r="G21" i="105"/>
  <c r="H21" i="105" s="1"/>
  <c r="G20" i="105"/>
  <c r="H20" i="105" s="1"/>
  <c r="G19" i="105"/>
  <c r="H19" i="105" s="1"/>
  <c r="G18" i="105"/>
  <c r="H18" i="105" s="1"/>
  <c r="G17" i="105"/>
  <c r="H17" i="105" s="1"/>
  <c r="G16" i="105"/>
  <c r="H16" i="105" s="1"/>
  <c r="G15" i="105"/>
  <c r="H15" i="105" s="1"/>
  <c r="G14" i="105"/>
  <c r="H14" i="105" s="1"/>
  <c r="G13" i="105"/>
  <c r="H13" i="105" s="1"/>
  <c r="G12" i="105"/>
  <c r="H12" i="105" s="1"/>
  <c r="G11" i="105"/>
  <c r="H11" i="105" s="1"/>
  <c r="G10" i="105"/>
  <c r="H10" i="105" s="1"/>
  <c r="G9" i="105"/>
  <c r="H9" i="105" s="1"/>
  <c r="G8" i="105"/>
  <c r="H8" i="105" s="1"/>
  <c r="G7" i="105"/>
  <c r="H7" i="105" s="1"/>
  <c r="G6" i="105"/>
  <c r="H6" i="105" s="1"/>
  <c r="G5" i="105"/>
  <c r="H5" i="105" s="1"/>
  <c r="G4" i="105"/>
  <c r="H4" i="105" s="1"/>
  <c r="G3" i="105"/>
  <c r="H3" i="105" s="1"/>
  <c r="G2" i="66"/>
  <c r="G3" i="66"/>
  <c r="G4" i="66"/>
  <c r="G5" i="66"/>
  <c r="G6" i="66"/>
  <c r="G7" i="66"/>
  <c r="G8" i="66"/>
  <c r="G9" i="66"/>
  <c r="G10" i="66"/>
  <c r="G11" i="66"/>
  <c r="G12" i="66"/>
  <c r="G13" i="66"/>
  <c r="G14" i="66"/>
  <c r="G15" i="66"/>
  <c r="G16" i="66"/>
  <c r="G17" i="66"/>
  <c r="G18" i="66"/>
  <c r="E50" i="102"/>
  <c r="E49" i="102"/>
  <c r="E47" i="102"/>
  <c r="D46" i="102"/>
  <c r="B45" i="102"/>
  <c r="B44" i="102"/>
  <c r="B43" i="102"/>
  <c r="B42" i="102"/>
  <c r="B41" i="102"/>
  <c r="B40" i="102"/>
  <c r="B39" i="102"/>
  <c r="B38" i="102"/>
  <c r="B37" i="102"/>
  <c r="B36" i="102"/>
  <c r="B35" i="102"/>
  <c r="B34" i="102"/>
  <c r="B33" i="102"/>
  <c r="B32" i="102"/>
  <c r="B31" i="102"/>
  <c r="B30" i="102"/>
  <c r="B29" i="102"/>
  <c r="B28" i="102"/>
  <c r="B27" i="102"/>
  <c r="B26" i="102"/>
  <c r="B25" i="102"/>
  <c r="B24" i="102"/>
  <c r="B23" i="102"/>
  <c r="B22" i="102"/>
  <c r="B21" i="102"/>
  <c r="B20" i="102"/>
  <c r="B19" i="102"/>
  <c r="B18" i="102"/>
  <c r="B17" i="102"/>
  <c r="B16" i="102"/>
  <c r="B15" i="102"/>
  <c r="B14" i="102"/>
  <c r="B13" i="102"/>
  <c r="B12" i="102"/>
  <c r="B11" i="102"/>
  <c r="B10" i="102"/>
  <c r="B9" i="102"/>
  <c r="B8" i="102"/>
  <c r="B7" i="102"/>
  <c r="B6" i="102"/>
  <c r="B5" i="102"/>
  <c r="B4" i="102"/>
  <c r="B3" i="102"/>
  <c r="H2" i="101"/>
  <c r="H8" i="101"/>
  <c r="H7" i="101"/>
  <c r="H6" i="101"/>
  <c r="H14" i="101"/>
  <c r="H4" i="101"/>
  <c r="H15" i="101"/>
  <c r="H13" i="101"/>
  <c r="H18" i="101"/>
  <c r="H17" i="101"/>
  <c r="H11" i="101"/>
  <c r="H5" i="101"/>
  <c r="H16" i="101"/>
  <c r="H3" i="101"/>
  <c r="H9" i="101"/>
  <c r="H12" i="101"/>
  <c r="H10" i="101"/>
  <c r="F50" i="96"/>
  <c r="G50" i="96"/>
  <c r="H50" i="96"/>
  <c r="I50" i="96"/>
  <c r="J50" i="96"/>
  <c r="K50" i="96"/>
  <c r="L50" i="96"/>
  <c r="M50" i="96"/>
  <c r="N50" i="96"/>
  <c r="O50" i="96"/>
  <c r="P50" i="96"/>
  <c r="Q50" i="96"/>
  <c r="R50" i="96"/>
  <c r="S50" i="96"/>
  <c r="T50" i="96"/>
  <c r="U50" i="96"/>
  <c r="V50" i="96"/>
  <c r="W50" i="96"/>
  <c r="X50" i="96"/>
  <c r="Y50" i="96"/>
  <c r="Z50" i="96"/>
  <c r="AA50" i="96"/>
  <c r="AB50" i="96"/>
  <c r="AC50" i="96"/>
  <c r="AD50" i="96"/>
  <c r="AE50" i="96"/>
  <c r="AF50" i="96"/>
  <c r="AG50" i="96"/>
  <c r="AH50" i="96"/>
  <c r="AI50" i="96"/>
  <c r="AJ50" i="96"/>
  <c r="AK50" i="96"/>
  <c r="F49" i="96"/>
  <c r="G49" i="96"/>
  <c r="H49" i="96"/>
  <c r="I49" i="96"/>
  <c r="J49" i="96"/>
  <c r="K49" i="96"/>
  <c r="L49" i="96"/>
  <c r="M49" i="96"/>
  <c r="N49" i="96"/>
  <c r="O49" i="96"/>
  <c r="P49" i="96"/>
  <c r="Q49" i="96"/>
  <c r="R49" i="96"/>
  <c r="S49" i="96"/>
  <c r="T49" i="96"/>
  <c r="U49" i="96"/>
  <c r="V49" i="96"/>
  <c r="W49" i="96"/>
  <c r="X49" i="96"/>
  <c r="Y49" i="96"/>
  <c r="Z49" i="96"/>
  <c r="AA49" i="96"/>
  <c r="AB49" i="96"/>
  <c r="AC49" i="96"/>
  <c r="AD49" i="96"/>
  <c r="AE49" i="96"/>
  <c r="AF49" i="96"/>
  <c r="AG49" i="96"/>
  <c r="AH49" i="96"/>
  <c r="AI49" i="96"/>
  <c r="AJ49" i="96"/>
  <c r="AK49" i="96"/>
  <c r="E49" i="96"/>
  <c r="E50" i="96"/>
  <c r="B45" i="96"/>
  <c r="B44" i="96"/>
  <c r="B43" i="96"/>
  <c r="B42" i="96"/>
  <c r="B41" i="96"/>
  <c r="B40" i="96"/>
  <c r="B39" i="96"/>
  <c r="B38" i="96"/>
  <c r="B37" i="96"/>
  <c r="B36" i="96"/>
  <c r="B35" i="96"/>
  <c r="B34" i="96"/>
  <c r="B33" i="96"/>
  <c r="B32" i="96"/>
  <c r="B31" i="96"/>
  <c r="B30" i="96"/>
  <c r="B29" i="96"/>
  <c r="B28" i="96"/>
  <c r="B27" i="96"/>
  <c r="B26" i="96"/>
  <c r="B25" i="96"/>
  <c r="B24" i="96"/>
  <c r="B23" i="96"/>
  <c r="B22" i="96"/>
  <c r="B21" i="96"/>
  <c r="B20" i="96"/>
  <c r="B19" i="96"/>
  <c r="B18" i="96"/>
  <c r="B17" i="96"/>
  <c r="B16" i="96"/>
  <c r="B15" i="96"/>
  <c r="B14" i="96"/>
  <c r="B13" i="96"/>
  <c r="B12" i="96"/>
  <c r="B11" i="96"/>
  <c r="B10" i="96"/>
  <c r="B9" i="96"/>
  <c r="B8" i="96"/>
  <c r="B7" i="96"/>
  <c r="B6" i="96"/>
  <c r="B5" i="96"/>
  <c r="I48" i="96" s="1"/>
  <c r="B4" i="96"/>
  <c r="K48" i="96" s="1"/>
  <c r="B3" i="96"/>
  <c r="H48" i="96" s="1"/>
  <c r="AK47" i="96"/>
  <c r="AJ47" i="96"/>
  <c r="AI47" i="96"/>
  <c r="AH47" i="96"/>
  <c r="AG47" i="96"/>
  <c r="AF47" i="96"/>
  <c r="AE47" i="96"/>
  <c r="AD47" i="96"/>
  <c r="AC47" i="96"/>
  <c r="AB47" i="96"/>
  <c r="AA47" i="96"/>
  <c r="Z47" i="96"/>
  <c r="Y47" i="96"/>
  <c r="X47" i="96"/>
  <c r="W47" i="96"/>
  <c r="V47" i="96"/>
  <c r="U47" i="96"/>
  <c r="T47" i="96"/>
  <c r="S47" i="96"/>
  <c r="R47" i="96"/>
  <c r="Q47" i="96"/>
  <c r="P47" i="96"/>
  <c r="O47" i="96"/>
  <c r="N47" i="96"/>
  <c r="M47" i="96"/>
  <c r="L47" i="96"/>
  <c r="K47" i="96"/>
  <c r="J47" i="96"/>
  <c r="I47" i="96"/>
  <c r="H47" i="96"/>
  <c r="G47" i="96"/>
  <c r="F47" i="96"/>
  <c r="E47" i="96"/>
  <c r="E46" i="95"/>
  <c r="E48" i="95"/>
  <c r="E49" i="95"/>
  <c r="AK49" i="95"/>
  <c r="AJ49" i="95"/>
  <c r="AI49" i="95"/>
  <c r="AH49" i="95"/>
  <c r="AG49" i="95"/>
  <c r="AF49" i="95"/>
  <c r="AE49" i="95"/>
  <c r="AD49" i="95"/>
  <c r="AC49" i="95"/>
  <c r="AB49" i="95"/>
  <c r="AA49" i="95"/>
  <c r="Z49" i="95"/>
  <c r="Y49" i="95"/>
  <c r="X49" i="95"/>
  <c r="W49" i="95"/>
  <c r="V49" i="95"/>
  <c r="U49" i="95"/>
  <c r="T49" i="95"/>
  <c r="S49" i="95"/>
  <c r="R49" i="95"/>
  <c r="Q49" i="95"/>
  <c r="P49" i="95"/>
  <c r="O49" i="95"/>
  <c r="N49" i="95"/>
  <c r="M49" i="95"/>
  <c r="L49" i="95"/>
  <c r="K49" i="95"/>
  <c r="J49" i="95"/>
  <c r="I49" i="95"/>
  <c r="H49" i="95"/>
  <c r="G49" i="95"/>
  <c r="F49" i="95"/>
  <c r="AK48" i="95"/>
  <c r="AJ48" i="95"/>
  <c r="AI48" i="95"/>
  <c r="AH48" i="95"/>
  <c r="AG48" i="95"/>
  <c r="AF48" i="95"/>
  <c r="AE48" i="95"/>
  <c r="AD48" i="95"/>
  <c r="AC48" i="95"/>
  <c r="AB48" i="95"/>
  <c r="AA48" i="95"/>
  <c r="Z48" i="95"/>
  <c r="Y48" i="95"/>
  <c r="X48" i="95"/>
  <c r="W48" i="95"/>
  <c r="V48" i="95"/>
  <c r="U48" i="95"/>
  <c r="T48" i="95"/>
  <c r="S48" i="95"/>
  <c r="R48" i="95"/>
  <c r="Q48" i="95"/>
  <c r="P48" i="95"/>
  <c r="O48" i="95"/>
  <c r="N48" i="95"/>
  <c r="M48" i="95"/>
  <c r="L48" i="95"/>
  <c r="K48" i="95"/>
  <c r="J48" i="95"/>
  <c r="I48" i="95"/>
  <c r="H48" i="95"/>
  <c r="G48" i="95"/>
  <c r="F48" i="95"/>
  <c r="AK46" i="95"/>
  <c r="AJ46" i="95"/>
  <c r="AI46" i="95"/>
  <c r="AH46" i="95"/>
  <c r="AG46" i="95"/>
  <c r="AF46" i="95"/>
  <c r="AE46" i="95"/>
  <c r="AD46" i="95"/>
  <c r="AC46" i="95"/>
  <c r="AB46" i="95"/>
  <c r="AA46" i="95"/>
  <c r="Z46" i="95"/>
  <c r="Y46" i="95"/>
  <c r="X46" i="95"/>
  <c r="W46" i="95"/>
  <c r="V46" i="95"/>
  <c r="U46" i="95"/>
  <c r="T46" i="95"/>
  <c r="S46" i="95"/>
  <c r="R46" i="95"/>
  <c r="Q46" i="95"/>
  <c r="P46" i="95"/>
  <c r="O46" i="95"/>
  <c r="N46" i="95"/>
  <c r="M46" i="95"/>
  <c r="L46" i="95"/>
  <c r="K46" i="95"/>
  <c r="J46" i="95"/>
  <c r="I46" i="95"/>
  <c r="H46" i="95"/>
  <c r="G46" i="95"/>
  <c r="F46" i="95"/>
  <c r="B45" i="95"/>
  <c r="B44" i="95"/>
  <c r="B43" i="95"/>
  <c r="B42" i="95"/>
  <c r="B41" i="95"/>
  <c r="B40" i="95"/>
  <c r="B39" i="95"/>
  <c r="B38" i="95"/>
  <c r="B37" i="95"/>
  <c r="B36" i="95"/>
  <c r="B35" i="95"/>
  <c r="B34" i="95"/>
  <c r="B33" i="95"/>
  <c r="B32" i="95"/>
  <c r="B31" i="95"/>
  <c r="B30" i="95"/>
  <c r="B29" i="95"/>
  <c r="B28" i="95"/>
  <c r="B27" i="95"/>
  <c r="B26" i="95"/>
  <c r="B25" i="95"/>
  <c r="B24" i="95"/>
  <c r="B23" i="95"/>
  <c r="B22" i="95"/>
  <c r="B21" i="95"/>
  <c r="B20" i="95"/>
  <c r="B19" i="95"/>
  <c r="B18" i="95"/>
  <c r="B17" i="95"/>
  <c r="B16" i="95"/>
  <c r="B15" i="95"/>
  <c r="B14" i="95"/>
  <c r="B13" i="95"/>
  <c r="B12" i="95"/>
  <c r="B11" i="95"/>
  <c r="B10" i="95"/>
  <c r="B9" i="95"/>
  <c r="B8" i="95"/>
  <c r="B7" i="95"/>
  <c r="B6" i="95"/>
  <c r="B5" i="95"/>
  <c r="B4" i="95"/>
  <c r="B3" i="95"/>
  <c r="AE48" i="96" l="1"/>
  <c r="O48" i="96"/>
  <c r="G48" i="96"/>
  <c r="AD48" i="96"/>
  <c r="AK48" i="96"/>
  <c r="AC48" i="96"/>
  <c r="U48" i="96"/>
  <c r="M48" i="96"/>
  <c r="AJ48" i="96"/>
  <c r="AB48" i="96"/>
  <c r="T48" i="96"/>
  <c r="L48" i="96"/>
  <c r="AH48" i="96"/>
  <c r="R48" i="96"/>
  <c r="J48" i="96"/>
  <c r="W48" i="96"/>
  <c r="F48" i="96"/>
  <c r="V48" i="96"/>
  <c r="N48" i="96"/>
  <c r="AI48" i="96"/>
  <c r="AA48" i="96"/>
  <c r="S48" i="96"/>
  <c r="G46" i="105"/>
  <c r="H46" i="105" s="1"/>
  <c r="Z48" i="96"/>
  <c r="E48" i="96"/>
  <c r="AG48" i="96"/>
  <c r="Y48" i="96"/>
  <c r="Q48" i="96"/>
  <c r="AF48" i="96"/>
  <c r="X48" i="96"/>
  <c r="P48" i="96"/>
  <c r="O4" i="107"/>
  <c r="P4" i="107" s="1"/>
  <c r="Q4" i="107" s="1"/>
  <c r="R4" i="107" s="1"/>
  <c r="S4" i="107" s="1"/>
  <c r="T4" i="107" s="1"/>
  <c r="U4" i="107" s="1"/>
  <c r="V4" i="107" s="1"/>
  <c r="W4" i="107" s="1"/>
  <c r="X4" i="107" s="1"/>
  <c r="Y4" i="107" s="1"/>
  <c r="Z4" i="107" s="1"/>
  <c r="AA4" i="107" s="1"/>
  <c r="AB4" i="107" s="1"/>
  <c r="AC4" i="107" s="1"/>
  <c r="AD4" i="107" s="1"/>
  <c r="AE4" i="107" s="1"/>
  <c r="AF4" i="107" s="1"/>
  <c r="AG4" i="107" s="1"/>
  <c r="E5" i="107"/>
  <c r="F5" i="107" s="1"/>
  <c r="G5" i="107" s="1"/>
  <c r="H5" i="107" s="1"/>
  <c r="I5" i="107" s="1"/>
  <c r="J5" i="107" s="1"/>
  <c r="K5" i="107" s="1"/>
  <c r="L5" i="107" s="1"/>
  <c r="M5" i="107" s="1"/>
  <c r="F7" i="107"/>
  <c r="G7" i="107" s="1"/>
  <c r="H7" i="107" s="1"/>
  <c r="I7" i="107" s="1"/>
  <c r="J7" i="107" s="1"/>
  <c r="K7" i="107" s="1"/>
  <c r="L7" i="107" s="1"/>
  <c r="M7" i="107" s="1"/>
  <c r="N7" i="107" s="1"/>
  <c r="O7" i="107" s="1"/>
  <c r="P7" i="107" s="1"/>
  <c r="Q7" i="107" s="1"/>
  <c r="R7" i="107" s="1"/>
  <c r="S7" i="107" s="1"/>
  <c r="T7" i="107" s="1"/>
  <c r="U7" i="107" s="1"/>
  <c r="V7" i="107" s="1"/>
  <c r="W7" i="107" s="1"/>
  <c r="X7" i="107" s="1"/>
  <c r="Y7" i="107" s="1"/>
  <c r="Z7" i="107" s="1"/>
  <c r="AA7" i="107" s="1"/>
  <c r="AB7" i="107" s="1"/>
  <c r="AC7" i="107" s="1"/>
  <c r="AD7" i="107" s="1"/>
  <c r="AE7" i="107" s="1"/>
  <c r="AF7" i="107" s="1"/>
  <c r="AG7" i="107" s="1"/>
  <c r="G47" i="105"/>
  <c r="H47" i="105" s="1"/>
  <c r="E48" i="102"/>
  <c r="J10" i="101"/>
  <c r="J9" i="101"/>
  <c r="J16" i="101"/>
  <c r="J11" i="101"/>
  <c r="J18" i="101"/>
  <c r="J15" i="101"/>
  <c r="J14" i="101"/>
  <c r="J7" i="101"/>
  <c r="J2" i="101"/>
  <c r="J12" i="101"/>
  <c r="J3" i="101"/>
  <c r="J5" i="101"/>
  <c r="J17" i="101"/>
  <c r="J13" i="101"/>
  <c r="J4" i="101"/>
  <c r="J6" i="101"/>
  <c r="J8" i="101"/>
  <c r="E47" i="95"/>
  <c r="AE47" i="95"/>
  <c r="H47" i="95"/>
  <c r="P47" i="95"/>
  <c r="X47" i="95"/>
  <c r="AF47" i="95"/>
  <c r="I47" i="95"/>
  <c r="Q47" i="95"/>
  <c r="Y47" i="95"/>
  <c r="AG47" i="95"/>
  <c r="J47" i="95"/>
  <c r="R47" i="95"/>
  <c r="Z47" i="95"/>
  <c r="AH47" i="95"/>
  <c r="K47" i="95"/>
  <c r="S47" i="95"/>
  <c r="AA47" i="95"/>
  <c r="AI47" i="95"/>
  <c r="L47" i="95"/>
  <c r="T47" i="95"/>
  <c r="AB47" i="95"/>
  <c r="AJ47" i="95"/>
  <c r="M47" i="95"/>
  <c r="U47" i="95"/>
  <c r="AC47" i="95"/>
  <c r="AK47" i="95"/>
  <c r="F47" i="95"/>
  <c r="N47" i="95"/>
  <c r="V47" i="95"/>
  <c r="AD47" i="95"/>
  <c r="G47" i="95"/>
  <c r="O47" i="95"/>
  <c r="W47" i="95"/>
  <c r="N5" i="107" l="1"/>
  <c r="O5" i="107" s="1"/>
  <c r="P5" i="107" s="1"/>
  <c r="Q5" i="107" s="1"/>
  <c r="R5" i="107" s="1"/>
  <c r="S5" i="107" s="1"/>
  <c r="T5" i="107" s="1"/>
  <c r="U5" i="107" s="1"/>
  <c r="V5" i="107" s="1"/>
  <c r="W5" i="107" s="1"/>
  <c r="X5" i="107" s="1"/>
  <c r="Y5" i="107" s="1"/>
  <c r="Z5" i="107" s="1"/>
  <c r="AA5" i="107" s="1"/>
  <c r="AB5" i="107" s="1"/>
  <c r="AC5" i="107" s="1"/>
  <c r="AD5" i="107" s="1"/>
  <c r="AE5" i="107" s="1"/>
  <c r="AF5" i="107" s="1"/>
  <c r="AG5" i="107" s="1"/>
  <c r="B12" i="107" s="1"/>
  <c r="F8" i="107"/>
  <c r="G8" i="107" s="1"/>
  <c r="H8" i="107" s="1"/>
  <c r="I8" i="107" s="1"/>
  <c r="J8" i="107" s="1"/>
  <c r="K8" i="107" s="1"/>
  <c r="L8" i="107" s="1"/>
  <c r="M8" i="107" s="1"/>
  <c r="N8" i="107" s="1"/>
  <c r="O8" i="107" s="1"/>
  <c r="P8" i="107" s="1"/>
  <c r="Q8" i="107" s="1"/>
  <c r="R8" i="107" s="1"/>
  <c r="S8" i="107" s="1"/>
  <c r="T8" i="107" s="1"/>
  <c r="U8" i="107" s="1"/>
  <c r="V8" i="107" s="1"/>
  <c r="W8" i="107" s="1"/>
  <c r="X8" i="107" s="1"/>
  <c r="Y8" i="107" s="1"/>
  <c r="Z8" i="107" s="1"/>
  <c r="AA8" i="107" s="1"/>
  <c r="AB8" i="107" s="1"/>
  <c r="AC8" i="107" s="1"/>
  <c r="AD8" i="107" s="1"/>
  <c r="AE8" i="107" s="1"/>
  <c r="AF8" i="107" s="1"/>
  <c r="AG8" i="107" s="1"/>
  <c r="B13" i="107" s="1"/>
  <c r="E10" i="66" l="1"/>
  <c r="H10" i="66" s="1"/>
  <c r="E12" i="66"/>
  <c r="H12" i="66" s="1"/>
  <c r="E9" i="66"/>
  <c r="H9" i="66" s="1"/>
  <c r="E3" i="66"/>
  <c r="H3" i="66" s="1"/>
  <c r="E16" i="66"/>
  <c r="H16" i="66" s="1"/>
  <c r="E5" i="66"/>
  <c r="H5" i="66" s="1"/>
  <c r="E11" i="66"/>
  <c r="H11" i="66" s="1"/>
  <c r="E17" i="66"/>
  <c r="H17" i="66" s="1"/>
  <c r="E18" i="66"/>
  <c r="H18" i="66" s="1"/>
  <c r="E13" i="66"/>
  <c r="H13" i="66" s="1"/>
  <c r="E15" i="66"/>
  <c r="H15" i="66" s="1"/>
  <c r="E4" i="66"/>
  <c r="H4" i="66" s="1"/>
  <c r="E14" i="66"/>
  <c r="H14" i="66" s="1"/>
  <c r="E6" i="66"/>
  <c r="H6" i="66" s="1"/>
  <c r="E7" i="66"/>
  <c r="H7" i="66" s="1"/>
  <c r="E8" i="66"/>
  <c r="H8" i="66" s="1"/>
  <c r="E2" i="66"/>
  <c r="J36" i="76"/>
  <c r="K36" i="76"/>
  <c r="L36" i="76"/>
  <c r="M36" i="76"/>
  <c r="N36" i="76"/>
  <c r="O36" i="76"/>
  <c r="J42" i="76"/>
  <c r="K42" i="76"/>
  <c r="L42" i="76"/>
  <c r="M42" i="76"/>
  <c r="N42" i="76"/>
  <c r="O42" i="76"/>
  <c r="J22" i="76"/>
  <c r="K22" i="76"/>
  <c r="L22" i="76"/>
  <c r="M22" i="76"/>
  <c r="N22" i="76"/>
  <c r="O22" i="76"/>
  <c r="J16" i="76"/>
  <c r="K16" i="76"/>
  <c r="L16" i="76"/>
  <c r="M16" i="76"/>
  <c r="N16" i="76"/>
  <c r="O16" i="76"/>
  <c r="J8" i="76"/>
  <c r="K8" i="76"/>
  <c r="L8" i="76"/>
  <c r="M8" i="76"/>
  <c r="N8" i="76"/>
  <c r="O8" i="76"/>
  <c r="J43" i="76"/>
  <c r="K43" i="76"/>
  <c r="L43" i="76"/>
  <c r="M43" i="76"/>
  <c r="N43" i="76"/>
  <c r="O43" i="76"/>
  <c r="J3" i="76"/>
  <c r="K3" i="76"/>
  <c r="L3" i="76"/>
  <c r="M3" i="76"/>
  <c r="N3" i="76"/>
  <c r="O3" i="76"/>
  <c r="J44" i="76"/>
  <c r="K44" i="76"/>
  <c r="L44" i="76"/>
  <c r="M44" i="76"/>
  <c r="N44" i="76"/>
  <c r="O44" i="76"/>
  <c r="J15" i="76"/>
  <c r="K15" i="76"/>
  <c r="L15" i="76"/>
  <c r="M15" i="76"/>
  <c r="N15" i="76"/>
  <c r="O15" i="76"/>
  <c r="J33" i="76"/>
  <c r="K33" i="76"/>
  <c r="L33" i="76"/>
  <c r="M33" i="76"/>
  <c r="N33" i="76"/>
  <c r="O33" i="76"/>
  <c r="J23" i="76"/>
  <c r="K23" i="76"/>
  <c r="L23" i="76"/>
  <c r="M23" i="76"/>
  <c r="N23" i="76"/>
  <c r="O23" i="76"/>
  <c r="J21" i="76"/>
  <c r="K21" i="76"/>
  <c r="L21" i="76"/>
  <c r="M21" i="76"/>
  <c r="N21" i="76"/>
  <c r="O21" i="76"/>
  <c r="J39" i="76"/>
  <c r="K39" i="76"/>
  <c r="L39" i="76"/>
  <c r="M39" i="76"/>
  <c r="N39" i="76"/>
  <c r="O39" i="76"/>
  <c r="J30" i="76"/>
  <c r="K30" i="76"/>
  <c r="L30" i="76"/>
  <c r="M30" i="76"/>
  <c r="N30" i="76"/>
  <c r="O30" i="76"/>
  <c r="J6" i="76"/>
  <c r="K6" i="76"/>
  <c r="L6" i="76"/>
  <c r="M6" i="76"/>
  <c r="N6" i="76"/>
  <c r="O6" i="76"/>
  <c r="J11" i="76"/>
  <c r="K11" i="76"/>
  <c r="L11" i="76"/>
  <c r="M11" i="76"/>
  <c r="N11" i="76"/>
  <c r="O11" i="76"/>
  <c r="J5" i="76"/>
  <c r="K5" i="76"/>
  <c r="L5" i="76"/>
  <c r="M5" i="76"/>
  <c r="N5" i="76"/>
  <c r="O5" i="76"/>
  <c r="J35" i="76"/>
  <c r="K35" i="76"/>
  <c r="L35" i="76"/>
  <c r="M35" i="76"/>
  <c r="N35" i="76"/>
  <c r="O35" i="76"/>
  <c r="J4" i="76"/>
  <c r="K4" i="76"/>
  <c r="L4" i="76"/>
  <c r="M4" i="76"/>
  <c r="N4" i="76"/>
  <c r="O4" i="76"/>
  <c r="J17" i="76"/>
  <c r="K17" i="76"/>
  <c r="L17" i="76"/>
  <c r="M17" i="76"/>
  <c r="N17" i="76"/>
  <c r="O17" i="76"/>
  <c r="J31" i="76"/>
  <c r="K31" i="76"/>
  <c r="L31" i="76"/>
  <c r="M31" i="76"/>
  <c r="N31" i="76"/>
  <c r="O31" i="76"/>
  <c r="J18" i="76"/>
  <c r="K18" i="76"/>
  <c r="L18" i="76"/>
  <c r="M18" i="76"/>
  <c r="N18" i="76"/>
  <c r="O18" i="76"/>
  <c r="J20" i="76"/>
  <c r="K20" i="76"/>
  <c r="L20" i="76"/>
  <c r="M20" i="76"/>
  <c r="N20" i="76"/>
  <c r="O20" i="76"/>
  <c r="J40" i="76"/>
  <c r="K40" i="76"/>
  <c r="L40" i="76"/>
  <c r="M40" i="76"/>
  <c r="N40" i="76"/>
  <c r="O40" i="76"/>
  <c r="J12" i="76"/>
  <c r="K12" i="76"/>
  <c r="L12" i="76"/>
  <c r="M12" i="76"/>
  <c r="N12" i="76"/>
  <c r="O12" i="76"/>
  <c r="J7" i="76"/>
  <c r="K7" i="76"/>
  <c r="L7" i="76"/>
  <c r="M7" i="76"/>
  <c r="N7" i="76"/>
  <c r="O7" i="76"/>
  <c r="J41" i="76"/>
  <c r="K41" i="76"/>
  <c r="L41" i="76"/>
  <c r="M41" i="76"/>
  <c r="N41" i="76"/>
  <c r="O41" i="76"/>
  <c r="J37" i="76"/>
  <c r="K37" i="76"/>
  <c r="L37" i="76"/>
  <c r="M37" i="76"/>
  <c r="N37" i="76"/>
  <c r="O37" i="76"/>
  <c r="J34" i="76"/>
  <c r="K34" i="76"/>
  <c r="L34" i="76"/>
  <c r="M34" i="76"/>
  <c r="N34" i="76"/>
  <c r="O34" i="76"/>
  <c r="J32" i="76"/>
  <c r="K32" i="76"/>
  <c r="L32" i="76"/>
  <c r="M32" i="76"/>
  <c r="N32" i="76"/>
  <c r="O32" i="76"/>
  <c r="J9" i="76"/>
  <c r="K9" i="76"/>
  <c r="L9" i="76"/>
  <c r="M9" i="76"/>
  <c r="N9" i="76"/>
  <c r="O9" i="76"/>
  <c r="J24" i="76"/>
  <c r="K24" i="76"/>
  <c r="L24" i="76"/>
  <c r="M24" i="76"/>
  <c r="N24" i="76"/>
  <c r="O24" i="76"/>
  <c r="J38" i="76"/>
  <c r="K38" i="76"/>
  <c r="L38" i="76"/>
  <c r="M38" i="76"/>
  <c r="N38" i="76"/>
  <c r="O38" i="76"/>
  <c r="J13" i="76"/>
  <c r="K13" i="76"/>
  <c r="L13" i="76"/>
  <c r="M13" i="76"/>
  <c r="N13" i="76"/>
  <c r="O13" i="76"/>
  <c r="J26" i="76"/>
  <c r="K26" i="76"/>
  <c r="L26" i="76"/>
  <c r="M26" i="76"/>
  <c r="N26" i="76"/>
  <c r="O26" i="76"/>
  <c r="J14" i="76"/>
  <c r="K14" i="76"/>
  <c r="L14" i="76"/>
  <c r="M14" i="76"/>
  <c r="N14" i="76"/>
  <c r="O14" i="76"/>
  <c r="J10" i="76"/>
  <c r="K10" i="76"/>
  <c r="L10" i="76"/>
  <c r="M10" i="76"/>
  <c r="N10" i="76"/>
  <c r="O10" i="76"/>
  <c r="J27" i="76"/>
  <c r="K27" i="76"/>
  <c r="L27" i="76"/>
  <c r="M27" i="76"/>
  <c r="N27" i="76"/>
  <c r="O27" i="76"/>
  <c r="J28" i="76"/>
  <c r="K28" i="76"/>
  <c r="L28" i="76"/>
  <c r="M28" i="76"/>
  <c r="N28" i="76"/>
  <c r="O28" i="76"/>
  <c r="J19" i="76"/>
  <c r="K19" i="76"/>
  <c r="L19" i="76"/>
  <c r="M19" i="76"/>
  <c r="N19" i="76"/>
  <c r="O19" i="76"/>
  <c r="J25" i="76"/>
  <c r="K25" i="76"/>
  <c r="L25" i="76"/>
  <c r="M25" i="76"/>
  <c r="N25" i="76"/>
  <c r="O25" i="76"/>
  <c r="J29" i="76"/>
  <c r="K29" i="76"/>
  <c r="L29" i="76"/>
  <c r="M29" i="76"/>
  <c r="N29" i="76"/>
  <c r="O29" i="76"/>
  <c r="O45" i="76"/>
  <c r="N45" i="76"/>
  <c r="M45" i="76"/>
  <c r="L45" i="76"/>
  <c r="K45" i="76"/>
  <c r="J45" i="76"/>
  <c r="I50" i="76"/>
  <c r="O50" i="76" s="1"/>
  <c r="H50" i="76"/>
  <c r="H49" i="76" s="1"/>
  <c r="G50" i="76"/>
  <c r="G49" i="76" s="1"/>
  <c r="F50" i="76"/>
  <c r="E50" i="76"/>
  <c r="I49" i="76"/>
  <c r="I47" i="76"/>
  <c r="O47" i="76" s="1"/>
  <c r="H47" i="76"/>
  <c r="G47" i="76"/>
  <c r="F47" i="76"/>
  <c r="E47" i="76"/>
  <c r="E49" i="76" l="1"/>
  <c r="H2" i="66"/>
  <c r="H19" i="66" s="1"/>
  <c r="M49" i="76"/>
  <c r="J47" i="76"/>
  <c r="K47" i="76"/>
  <c r="L47" i="76"/>
  <c r="L49" i="76"/>
  <c r="J50" i="76"/>
  <c r="M47" i="76"/>
  <c r="N47" i="76"/>
  <c r="N49" i="76"/>
  <c r="O49" i="76"/>
  <c r="L50" i="76"/>
  <c r="M50" i="76"/>
  <c r="K50" i="76"/>
  <c r="N50" i="76"/>
  <c r="F49" i="76"/>
  <c r="J49" i="76" s="1"/>
  <c r="K49" i="76" l="1"/>
  <c r="E48" i="76" l="1"/>
  <c r="F48" i="76"/>
  <c r="H48" i="76"/>
  <c r="G48" i="76"/>
  <c r="I48" i="76"/>
  <c r="J48" i="76" l="1"/>
  <c r="K48" i="76"/>
  <c r="L48" i="76"/>
  <c r="M48" i="76"/>
  <c r="O48" i="76"/>
  <c r="N48" i="76"/>
  <c r="E19" i="66"/>
  <c r="I2" i="66"/>
  <c r="F19" i="66"/>
  <c r="I17" i="66"/>
  <c r="I11" i="66"/>
  <c r="I16" i="66"/>
  <c r="I18" i="66"/>
  <c r="I15" i="66"/>
  <c r="I14" i="66"/>
  <c r="I13" i="66"/>
  <c r="I9" i="66"/>
  <c r="I12" i="66"/>
  <c r="I8" i="66"/>
  <c r="I7" i="66"/>
  <c r="I3" i="66"/>
  <c r="I6" i="66"/>
  <c r="I5" i="66"/>
  <c r="I10" i="66"/>
  <c r="I4" i="66"/>
  <c r="I19" i="66" l="1"/>
</calcChain>
</file>

<file path=xl/sharedStrings.xml><?xml version="1.0" encoding="utf-8"?>
<sst xmlns="http://schemas.openxmlformats.org/spreadsheetml/2006/main" count="1495" uniqueCount="427">
  <si>
    <t/>
  </si>
  <si>
    <t>Australia</t>
  </si>
  <si>
    <t>Austria</t>
  </si>
  <si>
    <t>Belarus</t>
  </si>
  <si>
    <t>Belgium</t>
  </si>
  <si>
    <t>Bulgaria</t>
  </si>
  <si>
    <t>Canada</t>
  </si>
  <si>
    <t>Croatia</t>
  </si>
  <si>
    <t>Cyprus</t>
  </si>
  <si>
    <t>Czechia</t>
  </si>
  <si>
    <t>Denmark</t>
  </si>
  <si>
    <t>Estonia</t>
  </si>
  <si>
    <t>Finland</t>
  </si>
  <si>
    <t>France</t>
  </si>
  <si>
    <t>Germany</t>
  </si>
  <si>
    <t>Greece</t>
  </si>
  <si>
    <t>Hungary</t>
  </si>
  <si>
    <t>Iceland</t>
  </si>
  <si>
    <t>Ireland</t>
  </si>
  <si>
    <t>Italy</t>
  </si>
  <si>
    <t>Japan</t>
  </si>
  <si>
    <t>Kazakhstan</t>
  </si>
  <si>
    <t>Latvia</t>
  </si>
  <si>
    <t>Liechtenstein</t>
  </si>
  <si>
    <t>Lithuania</t>
  </si>
  <si>
    <t>Luxembourg</t>
  </si>
  <si>
    <t>Malta</t>
  </si>
  <si>
    <t>Monaco</t>
  </si>
  <si>
    <t>Netherlands</t>
  </si>
  <si>
    <t>New Zealand</t>
  </si>
  <si>
    <t>Norway</t>
  </si>
  <si>
    <t>Poland</t>
  </si>
  <si>
    <t>Portugal</t>
  </si>
  <si>
    <t>Romania</t>
  </si>
  <si>
    <t>Russian Federation</t>
  </si>
  <si>
    <t>Slovakia</t>
  </si>
  <si>
    <t>Slovenia</t>
  </si>
  <si>
    <t>Spain</t>
  </si>
  <si>
    <t>Sweden</t>
  </si>
  <si>
    <t>Switzerland</t>
  </si>
  <si>
    <t>Türkiye</t>
  </si>
  <si>
    <t>Ukraine</t>
  </si>
  <si>
    <t>United States of America</t>
  </si>
  <si>
    <t>United Kingdom of Great Britain and Northern Ireland</t>
  </si>
  <si>
    <t>Party</t>
  </si>
  <si>
    <t>2030 NDC target</t>
  </si>
  <si>
    <t>Base year</t>
  </si>
  <si>
    <t>Notes</t>
  </si>
  <si>
    <t>EU</t>
  </si>
  <si>
    <t>EIT</t>
  </si>
  <si>
    <t>1990-2000</t>
  </si>
  <si>
    <t>Y</t>
  </si>
  <si>
    <t>Total</t>
  </si>
  <si>
    <t>Emission level in base year in GHG total with LULUCF in MtCO2e</t>
  </si>
  <si>
    <t>Emission level in base year in GHG total without LULUCF in MtCO2e</t>
  </si>
  <si>
    <t>Emission level in base year in GHG total without LULUCF with indirect emissions in MtCO2e</t>
  </si>
  <si>
    <t xml:space="preserve">The previous INDC excluded LULUCF, but the updated NDC includes LULUCF. </t>
  </si>
  <si>
    <t xml:space="preserve">Target is a reduction compared to projected business as usual emissions. </t>
  </si>
  <si>
    <t>NDC target emission level in 2030 in MtCO2e  (with LULUCF)</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</si>
  <si>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</si>
  <si>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</si>
  <si>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</si>
  <si>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</si>
  <si>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</si>
  <si>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</si>
  <si>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</si>
  <si>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</si>
  <si>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</si>
  <si>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</si>
  <si>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</si>
  <si>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</si>
  <si>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</si>
  <si>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</si>
  <si>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</si>
  <si>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</si>
  <si>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</si>
  <si>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</si>
  <si>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</si>
  <si>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</si>
  <si>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</si>
  <si>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</si>
  <si>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</si>
  <si>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</si>
  <si>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</si>
  <si>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</si>
  <si>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</si>
  <si>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</si>
  <si>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</si>
  <si>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</si>
  <si>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</si>
  <si>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Non-EIT</t>
  </si>
  <si>
    <t>L</t>
  </si>
  <si>
    <t>WL</t>
  </si>
  <si>
    <t>NDC Base Year Emissions (MTCO2 e)</t>
  </si>
  <si>
    <t>Projected 2030 Emissions MtCO2e  (with LULUCF)</t>
  </si>
  <si>
    <t>WLI</t>
  </si>
  <si>
    <t>Overshoot</t>
  </si>
  <si>
    <t>% contribution</t>
  </si>
  <si>
    <t>2000-10</t>
  </si>
  <si>
    <t>2010-20</t>
  </si>
  <si>
    <t>2020-30</t>
  </si>
  <si>
    <t>2030-40</t>
  </si>
  <si>
    <t>2040-50</t>
  </si>
  <si>
    <t>Change</t>
  </si>
  <si>
    <t>https://creativecommons.org/licenses/by/4.0/</t>
  </si>
  <si>
    <t xml:space="preserve">License </t>
  </si>
  <si>
    <t>Last update</t>
  </si>
  <si>
    <t>Max van Deursen, Wageningen University and Research/CEEW, Max.vandeursen@wur.nl; Sumit Prasad, CEEW, Sumit.prasad@CEEW.in</t>
  </si>
  <si>
    <t>Authors</t>
  </si>
  <si>
    <t>Summary description and documentation of database content.</t>
  </si>
  <si>
    <t>Introduction</t>
  </si>
  <si>
    <t>Table of Contents</t>
  </si>
  <si>
    <t>Key findings</t>
  </si>
  <si>
    <t>Methodology</t>
  </si>
  <si>
    <t>https://di.unfccc.int/time_series</t>
  </si>
  <si>
    <t>UNFCCC  GHG time series data</t>
  </si>
  <si>
    <t>https://unfccc.int/documents/627397</t>
  </si>
  <si>
    <t>Yes</t>
  </si>
  <si>
    <t>BR5 CTF WEM</t>
  </si>
  <si>
    <t>https://unfccc.int/documents/628264</t>
  </si>
  <si>
    <t>BR5 CTF WAM</t>
  </si>
  <si>
    <t>https://unfccc.int/documents/199071</t>
  </si>
  <si>
    <t>BR1 CTF WAM</t>
  </si>
  <si>
    <t>BR4 CTF WEM</t>
  </si>
  <si>
    <t>https://unfccc.int/documents/614143</t>
  </si>
  <si>
    <t>https://unfccc.int/documents/627166</t>
  </si>
  <si>
    <t>https://unfccc.int/documents/627589</t>
  </si>
  <si>
    <t>https://unfccc.int/documents/627856</t>
  </si>
  <si>
    <t>https://unfccc.int/documents/626515</t>
  </si>
  <si>
    <t>https://unfccc.int/documents/230954</t>
  </si>
  <si>
    <t>BR4 CTF WAM</t>
  </si>
  <si>
    <t>https://unfccc.int/documents/624779</t>
  </si>
  <si>
    <t>https://unfccc.int/documents/624751</t>
  </si>
  <si>
    <t>https://unfccc.int/documents/624749</t>
  </si>
  <si>
    <t>https://unfccc.int/documents/624707</t>
  </si>
  <si>
    <t>https://unfccc.int/documents/624724</t>
  </si>
  <si>
    <t>https://unfccc.int/documents/627516</t>
  </si>
  <si>
    <t>https://unfccc.int/documents/627590</t>
  </si>
  <si>
    <t>https://unfccc.int/documents/266691</t>
  </si>
  <si>
    <t>https://unfccc.int/documents/627159</t>
  </si>
  <si>
    <t>https://unfccc.int/documents/624826</t>
  </si>
  <si>
    <t>BR5 WAM</t>
  </si>
  <si>
    <t>https://unfccc.int/documents/627726</t>
  </si>
  <si>
    <t>https://unfccc.int/documents/626608</t>
  </si>
  <si>
    <t>https://unfccc.int/documents/624737</t>
  </si>
  <si>
    <t>https://unfccc.int/documents/624768</t>
  </si>
  <si>
    <t>https://unfccc.int/documents/628181</t>
  </si>
  <si>
    <t>https://unfccc.int/sites/default/files/NDC/2022-06/United%20States%20NDC%20April%2021%202021%20Final.pdf</t>
  </si>
  <si>
    <t>First NDC (after rejoining the PA)</t>
  </si>
  <si>
    <t>https://unfccc.int/documents/231613</t>
  </si>
  <si>
    <t>https://unfccc.int/sites/default/files/NDC/2022-09/UK%20NDC%20ICTU%202022.pdf</t>
  </si>
  <si>
    <t>First NDC (updated submission)</t>
  </si>
  <si>
    <t>https://unfccc.int/documents/624638</t>
  </si>
  <si>
    <t>https://unfccc.int/sites/default/files/NDC/2022-06/Ukraine%20NDC_July%2031.pdf</t>
  </si>
  <si>
    <t>https://unfccc.int/documents/624727</t>
  </si>
  <si>
    <t>https://unfccc.int/sites/default/files/NDC/2023-04/T%C3%9CRK%C4%B0YE_UPDATED%201st%20NDC_EN.pdf</t>
  </si>
  <si>
    <t>https://unfccc.int/documents/627099</t>
  </si>
  <si>
    <t>https://unfccc.int/sites/default/files/NDC/2022-11/Swiss%20NDC%202021-2030%20incl%20ICTU_0.pdf</t>
  </si>
  <si>
    <t>https://unfccc.int/documents/624721</t>
  </si>
  <si>
    <t>https://unfccc.int/sites/default/files/NDC/2022-06/NDC_RF_eng.pdf</t>
  </si>
  <si>
    <t>First NDC</t>
  </si>
  <si>
    <t>Sum of EU27 countries</t>
  </si>
  <si>
    <t>European Union</t>
  </si>
  <si>
    <t>https://unfccc.int/documents/627432</t>
  </si>
  <si>
    <t>https://unfccc.int/sites/default/files/NDC/2022-11/NDC%20Norway_second%20update.pdf</t>
  </si>
  <si>
    <t>First NDC (second updated submission)</t>
  </si>
  <si>
    <t>https://unfccc.int/documents/626517</t>
  </si>
  <si>
    <t>https://unfccc.int/sites/default/files/NDC/2022-06/New%20Zealand%20NDC%20November%202021.pdf</t>
  </si>
  <si>
    <t>https://unfccc.int/documents/204834</t>
  </si>
  <si>
    <t>https://unfccc.int/sites/default/files/NDC/2022-06/Monaco_NDC_2020.pdf</t>
  </si>
  <si>
    <t>https://unfccc.int/documents/624800</t>
  </si>
  <si>
    <t>https://unfccc.int/sites/default/files/NDC/2022-06/150422_INDC_FL.pdf</t>
  </si>
  <si>
    <t>https://unfccc.int/documents/268295</t>
  </si>
  <si>
    <t>https://unfccc.int/sites/default/files/NDC/2022-06/JAPAN_FIRST%20NDC%20%28UPDATED%20SUBMISSION%29.pdf</t>
  </si>
  <si>
    <t>https://unfccc.int/documents/624783</t>
  </si>
  <si>
    <t>https://unfccc.int/sites/default/files/NDC/2022-06/Iceland_updated_NDC_Submission_Feb_2021.pdf</t>
  </si>
  <si>
    <t>https://unfccc.int/documents/627592</t>
  </si>
  <si>
    <t>https://unfccc.int/sites/default/files/NDC/2022-06/EU_NDC_Submission_December%202020.pdf</t>
  </si>
  <si>
    <t>https://unfccc.int/documents/624704</t>
  </si>
  <si>
    <t>https://unfccc.int/sites/default/files/NDC/2022-06/Canada%27s%20Enhanced%20NDC%20Submission1_FINAL%20EN.pdf</t>
  </si>
  <si>
    <t>https://unfccc.int/documents/209573</t>
  </si>
  <si>
    <t>https://unfccc.int/sites/default/files/NDC/2022-06/Belarus_NDC_English.pdf</t>
  </si>
  <si>
    <t>https://unfccc.int/documents/627682</t>
  </si>
  <si>
    <t>https://unfccc.int/sites/default/files/NDC/2022-06/Australias%20NDC%20June%202022%20Update%20%283%29.pdf</t>
  </si>
  <si>
    <t>NDC communication 2022</t>
  </si>
  <si>
    <t>https://unfccc.int/documents/624718</t>
  </si>
  <si>
    <t>Submission date</t>
  </si>
  <si>
    <t>Source</t>
  </si>
  <si>
    <t>With additional measures (WAM)</t>
  </si>
  <si>
    <t>With existing measures (WEM)</t>
  </si>
  <si>
    <t>Data sources: NDC targets</t>
  </si>
  <si>
    <t>Data sources: Historic emissions</t>
  </si>
  <si>
    <t>Data sources: Projections data</t>
  </si>
  <si>
    <t>https://unfccc.int/documents/629352</t>
  </si>
  <si>
    <t>https://unfccc.int/documents/628423</t>
  </si>
  <si>
    <t>https://unfccc.int/documents/629692</t>
  </si>
  <si>
    <t>https://unfccc.int/documents/628684</t>
  </si>
  <si>
    <t>1. Introduction</t>
  </si>
  <si>
    <t>2. Data sources</t>
  </si>
  <si>
    <t>https://unfccc.int/sites/default/files/NDC/2023-06/12updated%20NDC%20KAZ_Gov%20Decree313_19042023_en_cover%20page.pdf</t>
  </si>
  <si>
    <t>In MtCO2e with LULUCF</t>
  </si>
  <si>
    <t>GHG emissions 2019</t>
  </si>
  <si>
    <t>Projected emissions 2030</t>
  </si>
  <si>
    <t>Meets 43% benchmark</t>
  </si>
  <si>
    <t>TOTAL</t>
  </si>
  <si>
    <t>Country</t>
  </si>
  <si>
    <t>non-EIT</t>
  </si>
  <si>
    <t>SUM</t>
  </si>
  <si>
    <t>Annual emissions</t>
  </si>
  <si>
    <t>Cumulative emissions</t>
  </si>
  <si>
    <t>Link (original Excel file with the authors, downloaded 10 August 2023)</t>
  </si>
  <si>
    <t>Link (copy with the authors as per 10 August 2023 version)</t>
  </si>
  <si>
    <t>Link (copy available with the authors)</t>
  </si>
  <si>
    <t>2021</t>
  </si>
  <si>
    <t>Based Year Emissions scope (with LULUCF (L); without LULUCF(WL); with Indirect (I); not disclosed (blank))</t>
  </si>
  <si>
    <t>NDC specified emission level in BAU base year in MtCO₂e</t>
  </si>
  <si>
    <t xml:space="preserve">Australia also uses a multi-year emissions budget. </t>
  </si>
  <si>
    <t>Uncondtional part of the NDC.</t>
  </si>
  <si>
    <t>Projected emissions in 2030 in MtCO2e (with LULUCF)</t>
  </si>
  <si>
    <t>BR5WAM</t>
  </si>
  <si>
    <t>BR4WEM</t>
  </si>
  <si>
    <t>Note: BR5 published but does not contain projecctions</t>
  </si>
  <si>
    <t>BR4WAM</t>
  </si>
  <si>
    <t>BR5WEM</t>
  </si>
  <si>
    <t>BR5WAM (in BR report, no CTF submitted)</t>
  </si>
  <si>
    <t>BR4WAM (BR5 submitted but CTF does not contain projections)</t>
  </si>
  <si>
    <t>BR1WAM</t>
  </si>
  <si>
    <t>BR4 CTF WEM (BR5 published but does not contain projections)</t>
  </si>
  <si>
    <t>BR4 CTF WAM (BR5 submitted but CTF does not contain projections)</t>
  </si>
  <si>
    <t>August 10, 2023</t>
  </si>
  <si>
    <t>Value of EU27 emissions in 1990 as reported in the EU's CTF projections table</t>
  </si>
  <si>
    <t>Projected reduction</t>
  </si>
  <si>
    <t>Annex-1 emissions in 2019</t>
  </si>
  <si>
    <t>Annex-1 NDC compliant emissions in 2030</t>
  </si>
  <si>
    <t>Annex-1 Projected emissions in 2030</t>
  </si>
  <si>
    <t>Reduction by 2030 compared to 2019:</t>
  </si>
  <si>
    <t>Annual emission levels in MtCO2e with LULUCF</t>
  </si>
  <si>
    <t>In GtCO2e with LULUCF</t>
  </si>
  <si>
    <t>3. Pre-2020 without LULUCF</t>
  </si>
  <si>
    <t>4. Pre-2020 with LULUCF</t>
  </si>
  <si>
    <t>5. NDC 2030 Target Levels</t>
  </si>
  <si>
    <t>6. 2030 Projections</t>
  </si>
  <si>
    <t>Contains information on data sources used for this study.</t>
  </si>
  <si>
    <t>Contains data on emissions between 1990 - 2021 without LULUCF.</t>
  </si>
  <si>
    <t>Contains data on emissions between 1990 - 2021 with LULUCF.</t>
  </si>
  <si>
    <t xml:space="preserve">Contains information on NDC targets. It calculates emission levels in 2030 compatible with achivement of the NDC. </t>
  </si>
  <si>
    <t xml:space="preserve">Contains data on projected 2030 emission levels. </t>
  </si>
  <si>
    <t xml:space="preserve">8. 43% Achievement </t>
  </si>
  <si>
    <t>7. NDC Achievement</t>
  </si>
  <si>
    <t xml:space="preserve">Calculates past and projected average year-on-year emission reductions per decade, based on Net Zero by 2050. </t>
  </si>
  <si>
    <t>10. Carbon Budget Implications</t>
  </si>
  <si>
    <t xml:space="preserve">Calculates cumulative emissions linked to the achievement of Net Zero by 2050. </t>
  </si>
  <si>
    <t>Compares projected 2030 emissions with 2030 NDC targets.</t>
  </si>
  <si>
    <t xml:space="preserve">Compareses projected 2030 emissions with the target of 43% reduction by 2030 against 2019 levels. </t>
  </si>
  <si>
    <t>2030 NDC targets</t>
  </si>
  <si>
    <t>2030 Projections</t>
  </si>
  <si>
    <t>Year-on-year reductions</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</si>
  <si>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</si>
  <si>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</si>
  <si>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</si>
  <si>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</si>
  <si>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</si>
  <si>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</si>
  <si>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</si>
  <si>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</si>
  <si>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</si>
  <si>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</si>
  <si>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</si>
  <si>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</si>
  <si>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</si>
  <si>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</si>
  <si>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</si>
  <si>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</si>
  <si>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</si>
  <si>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</si>
  <si>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</si>
  <si>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</si>
  <si>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</si>
  <si>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</si>
  <si>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</si>
  <si>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</si>
  <si>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</si>
  <si>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</si>
  <si>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</si>
  <si>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</si>
  <si>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</si>
  <si>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2030 projections and Net Zero 2050 (linear intrapolation)</t>
  </si>
  <si>
    <t>2030 NDC achievement and Net Zero (linear intrapolation)</t>
  </si>
  <si>
    <t>Cumulative emissions by 2050 in GtCO2e</t>
  </si>
  <si>
    <t>Indicators</t>
  </si>
  <si>
    <t>Assumptions</t>
  </si>
  <si>
    <t>Reduction</t>
  </si>
  <si>
    <t>Base year scope</t>
  </si>
  <si>
    <t>Indicative value (as provided in NDC)</t>
  </si>
  <si>
    <t>Definitive value (as provided in NDC)</t>
  </si>
  <si>
    <t>Latest base year emission levels as per GHGI[1]</t>
  </si>
  <si>
    <t>Excerpts from NDC document[2]</t>
  </si>
  <si>
    <t>With LULUCF</t>
  </si>
  <si>
    <t>621.1 MtCO2e</t>
  </si>
  <si>
    <t>No</t>
  </si>
  <si>
    <t>608.6 MtCO2e (with LULUCF)</t>
  </si>
  <si>
    <t>117.2 MtCO2e</t>
  </si>
  <si>
    <t>115.9 MtCO2e (with LULUCF)</t>
  </si>
  <si>
    <t>Without LULUCF</t>
  </si>
  <si>
    <t>739 MtCO2e</t>
  </si>
  <si>
    <t>Not specified -&gt; Assumption with LULUCF (because target includes LULUCF)</t>
  </si>
  <si>
    <t>4,645.3 MtCO2e (with LULUCF)</t>
  </si>
  <si>
    <t>Quantification of the reference indicator will be based on national totals reported in the National Inventory Report by the European Union, and may be updated due to methodological improvements to the GHG inventory.</t>
  </si>
  <si>
    <t>13.3 MtCO2e (with LULUCF)</t>
  </si>
  <si>
    <t>“Quantification of the reference indicator will be based on national totals reported in the National Inventory Report of Iceland and may be updated due to methodological improvements to the GHG inventory.”</t>
  </si>
  <si>
    <t>Without LULUCF with indirect emissions</t>
  </si>
  <si>
    <t>1,408 Mt CO2e</t>
  </si>
  <si>
    <t>1407.6 MtCO2e (without LULUCF, with indirect emissions)</t>
  </si>
  <si>
    <t>380.2 MtCO2e (with LULUCF)</t>
  </si>
  <si>
    <t>“The reference indicator will be based on the data of 1990 – 2030 greenhouse gas emissions inventory of the Republic of Kazakhstan submitted to the United Nations Convention on Climate Change Secretariat (hereinafter – UNFCCC) in 2032.”</t>
  </si>
  <si>
    <t>0.2287 Mt CO2e</t>
  </si>
  <si>
    <t>0.2372 MtCO2e (with LULUCF)</t>
  </si>
  <si>
    <t>0.1023 MtCO2e (with LULUCF)</t>
  </si>
  <si>
    <t>“Le suivi de l’évolution des émissions de gaz à effet de serre, des indicateurs énergétiques et de l’effet des politiques et mesures sera opéré au travers de l’élaboration des rapports nationaux d’inventaire et les autres rapports requis au titre de la Convention et de l’Accord de Paris.”</t>
  </si>
  <si>
    <t>85.9 MtCO2</t>
  </si>
  <si>
    <t>56.5 MtCO2e (without LULUCF)</t>
  </si>
  <si>
    <t xml:space="preserve">51 MtCO2e  </t>
  </si>
  <si>
    <t>50.7 MtCO2e (without LULUCF)</t>
  </si>
  <si>
    <t xml:space="preserve">3100 MtCO2e </t>
  </si>
  <si>
    <t>3166.6 Mt CO2e (with LULUCF)</t>
  </si>
  <si>
    <t>Without LULUCF, including indirect CO2 emissions</t>
  </si>
  <si>
    <t xml:space="preserve">54.2 MtCO2e </t>
  </si>
  <si>
    <t>55.3 MtCO2e (without LULUCF, including indirect emissions)</t>
  </si>
  <si>
    <t>1175 MtCO2e</t>
  </si>
  <si>
    <t>Not applicable, because the target is a business as usual projection.</t>
  </si>
  <si>
    <t>882.9 MtCO2e (with LULUCF)</t>
  </si>
  <si>
    <t>911.4 MtCO2e (with LULUCF)</t>
  </si>
  <si>
    <t>817.5 MtCO2e (with LULUCF)</t>
  </si>
  <si>
    <t>6635 MtCO2e</t>
  </si>
  <si>
    <t>6696.3 MtCO2e (with LULUCF)</t>
  </si>
  <si>
    <t xml:space="preserve">[2] As per available NDC updates on 10 August 2023. Copies of NDC documents with the authors. </t>
  </si>
  <si>
    <t>726.7 MtCO2e (without LULUCF)</t>
  </si>
  <si>
    <t>“The reference indicator will be quantified based on national total GHG emissions, excluding land-use, land-use change and forestry (LULUCF) in the base year 2005, as reported in Canada's 2032 National Inventory Report (NIR). The base year (2005) emission level in Canada’s 2021 NIR was about 739 Mt CO2 equivalents (CO2e).”</t>
  </si>
  <si>
    <t>“Emissions in base year (1990) comprise emissions from all sectors, except LULUCF. Indirect CO2 is also included. Provisional value for base year emissions, subject to change due to recalculations of the greenhouse gas inventory, is 54158.92 kt CO2eq. The value for the final accounting will be defined in the inventory submission covering data up to 2030”</t>
  </si>
  <si>
    <t xml:space="preserve">[1] According to information on the UNFCCC webpage https://di.unfccc.int/time_series as per 10 August 2023. Excel sheets available with the authors. </t>
  </si>
  <si>
    <t>“According to National Inventory Report 1990-2018, Ukraine GHG emissions, including LULUCF, amounted to 882.9 Mt CO2 equivalent in 1990. Quantification of the reference indicator will be based on the annual National GHG Inventory. The value may be updated to reflect GHG inventory recalculations, resulting from methodological improvements in IPCC Guidelines.”</t>
  </si>
  <si>
    <t>“The reference indicator (MtCO2e) in the reference years (1990 and 1995) will be based on the 1990-2030 UK GHG Inventory submitted to the UNFCCC in 2032.”</t>
  </si>
  <si>
    <t>“The indicative value of the 2005 base year is 621.1 million tonnes CO2 -e net national emissions, as reported in the National Inventory Report submitted on 27 May 2022 (Table A3.1, Annex 3, Volume 3).” [The above mentioned reference value corresponds with reported emission levels in 2005 (in the National Inventory Report table) including emissions from LULUCF, it is thus assumed that the base year scope includes LULUCF.] “Following the end of the period quantification will be based on data reported in the National Inventory Report for the year 2030” “The value will be updated to reflect inventory improvements, including additional sources and recalculations resulting from continuous methodological improvements”</t>
  </si>
  <si>
    <t>“by at least 35 per cent from the 1990 level by 2030, inclusive of the LULUCF sector.” “The level of greenhouse gas emissions in 1990 was 137.8 million tonnes of CO2-eq. exclusive of the LULUCF sector, and 117.2 million tonnes of CO2-eq. inclusive of the LULUCF sector” “The greenhouse gas inventory process is being continuously improved, which may lead to changes in the time-series indicators, including the base year of 1990.”</t>
  </si>
  <si>
    <t>“The total emissions in the base year of fiscal year 2013 amount to 1,408 million t-CO2 (based on the National Greenhouse Gas Inventory Report of Japan (The GHG inventory), submitted to the Secretariat of the United Nations Framework Convention on Climate Change (hereinafter UNFCCC) in April 2021 (final figures for fiscal year 2019)).” [These numbers correspond to totals without LULUCF and with indirect emissions in the National Inventory Report submitted in 2021 by Japan.] “The methods of estimation and the emissions in the base year are subject to further updates, depending on, among others, the progress of future international negotiations on estimating and accounting rules, the revision of various statistical data for annually reported figures, and the 3 review on estimation methods.”</t>
  </si>
  <si>
    <t>“For its reduction target Liechtenstein will apply 1990 as base year. The quantified amount of emissions in 1990 is currently considered to be 228.7 Kt CO2e. This figure is however provisional since the 1990 value will be fixed once the respective initial report is defined” [228.7 Kt CO2e corresponds to reported emissions without LULUCF in Liechenstein’s 2015 National Inventory Report. ]</t>
  </si>
  <si>
    <t>“Total emissions in base year (2005): provisional estimate 85.922 (Mt CO2-e)” [These numbers correspond to totals without LULUCF.]</t>
  </si>
  <si>
    <t>“BAU scenario: 1175 Mt CO2 eq including LULUCF by 2030” “Information on reference values would be updated, revised, and recalculated due to methodological improvements applicable to the inventories, new modeling results, or long-term low-emissions development strategies in line with Article 4.19 of the Paris Agreement.”</t>
  </si>
  <si>
    <t>“The reference indicator will be quantified based on national total greenhouse gas (GHG) emissions, except LULUCF, in the base year 1990 reported in Norway's National Inventory Report (NIR). The base year emission level was about 51 Mt CO2-equivalents. Emissions and removals from the LULUCF sector that are additional will be accounted for when assessing achievement of the target.” “The national total GHG emissions in 1990 may be updated and recalculated due to continuous methodological improvements. Information on updates will be included in the Biennial Transparency Report.”</t>
  </si>
  <si>
    <t>“Reference indicator: Total greenhouse gas emissions (including emissions and removals from land use, land use change and forestry) in the reference year” “Indicator value: 3.1 billion tons of CO2-eq.” [The value of the reference indicator can be changed when the initial data are clarified, the used calculation methodologies and national coefficients are improved. A recalculation of the baseline in this case is necessary to ensure consistency of the time series and comparability of the methodologies used to estimate emissions of the base and target years.]</t>
  </si>
  <si>
    <t>“United States net emissions in 2005, as published in the Inventory of U.S. Greenhouse Gas Emissions and Sinks (“Inventory”) on an annual basis. At the time of submission, this value is reported as 6635 million tonnes CO2e in the Inventory submitted April 15 2021. This value may be adjusted in the future as described below in 1(f).” [6636 MtCO2e corresponds to 2005 emissions with LULUCF as contained in the 2021 National Inventory Report.]</t>
  </si>
  <si>
    <t>Determining NDC base year emissions</t>
  </si>
  <si>
    <t>Base year will be recalculated?</t>
  </si>
  <si>
    <t>End year Scope</t>
  </si>
  <si>
    <t>Excerpts from NDC document</t>
  </si>
  <si>
    <t>“All sectors, categories and carbon pools, as defined by the IPCC 2006 guidelines, and additional sources reported in the annual National Inventory Report.”</t>
  </si>
  <si>
    <t>“commitments of the Republic of Belarus refer to greenhouse gas emissions in the following sectors: Energy, Industrial Processes and Product Use (hereinafter referred to as “IPPU”), Agriculture, Waste, and LULUCF”</t>
  </si>
  <si>
    <t>443.4 Mt CO2e</t>
  </si>
  <si>
    <t>“Sectors Agriculture, energy, industrial processes and product use, LULUCF, and waste.” “Based on Canada’s best accounting of its 2005 emissions contained in its 2021NIR, this is equivalent to a target of 406.5-443.4 Mt CO2e.”</t>
  </si>
  <si>
    <t>“Sectors covered: [..] Land Use, Land Use Change and Forestry (LULUCF)”</t>
  </si>
  <si>
    <t>“Sectors covered: [..]Land-use, land-use change and forestry.”</t>
  </si>
  <si>
    <t>760 Mt CO2e</t>
  </si>
  <si>
    <t>“Japan aims to reduce its greenhouse gas emissions by 46 percent, equivalent to reducing emissions to 760 million t-CO2, in fiscal year 2030 from its fiscal year 2013 levels.” “All sectors and categories encompassing the following: [..](d) Land Use, Land-Use Change and Forestry (LULUCF)”</t>
  </si>
  <si>
    <t>“Sector coverage in accordance with the Intergovernmental Group of Experts on Climate Change (hereinafter – IPCC) Guidelines for National Greenhouse Gas Inventories, 2006: energy, industrial processes and product use, agriculture, forestry and other land use, waste.”</t>
  </si>
  <si>
    <t>“The scope of Liechtenstein INDCs covers all sectors relevant to the state’s greenhouse gas emissions. The respective sectors and subsectors are based on the most recent IPCC Guidelines for National Greenhouse Gas Inventories: Energy, Industrial Processes, Solvent Use, Agriculture, LULUCF and Waste.”</t>
  </si>
  <si>
    <t>“Il concerne l’ensemble des secteurs : Energie, Procédés Industriels et Utilisation de Produits, Agriculture, Forêts et utilisation des terres et déchets.”</t>
  </si>
  <si>
    <t xml:space="preserve">No </t>
  </si>
  <si>
    <t>“This responsibility target is economy-wide covering all sectors: • Energy • Industrial processes and product use • Agriculture • Forestry and other land use • Waste”</t>
  </si>
  <si>
    <t>“The target covers all sectors and greenhouse gases. Sectors Energy, industrial processes and product use, agriculture, land-use, land-use change and forestry, and waste.”</t>
  </si>
  <si>
    <t>“The target covers: 1) IPCC sectors: energy, industrial processes and product use, agriculture, waste, land use, land use change and forestry;”</t>
  </si>
  <si>
    <t>With LULUCF, including indirect CO2 emissions</t>
  </si>
  <si>
    <t>“Sectors covered: energy; industrial processes and product use; agriculture; land-use, land-use change and forestry; waste and other Gases covered: CO2 (including indirect CO2),”</t>
  </si>
  <si>
    <t>695 MtCO2e (with LULUCF)</t>
  </si>
  <si>
    <t>“Sectors: Energy; Industrial Processes and Product Use (IPPU); Agriculture; Land-use, Land-Use Change and Forestry (LULUCF); and Waste” “695 Mt CO2 eq in year 2030”</t>
  </si>
  <si>
    <t>“Economic sectors covered: energy; industrial processes and product use; agriculture, land use, land-use change and forestry; waste”</t>
  </si>
  <si>
    <t>“Sectors covered: Energy (including transport); Industrial Processes and Product Use (IPPU); Agriculture; Land-use, Land-Use Change and Forestry (LULUCF); and Waste.”</t>
  </si>
  <si>
    <t>“All sectors, as defined by the IPCC 2006 guidelines;”</t>
  </si>
  <si>
    <t>Determining NDC end year</t>
  </si>
  <si>
    <t>11. FAQs</t>
  </si>
  <si>
    <t>12. Annex on NDCs</t>
  </si>
  <si>
    <t>Contains more information on how parameters to assess NDC compliant emission levels in 2030 were determined.</t>
  </si>
  <si>
    <t xml:space="preserve">FAQ </t>
  </si>
  <si>
    <t>Answer</t>
  </si>
  <si>
    <t>Net zero date</t>
  </si>
  <si>
    <t xml:space="preserve">Developed countries' emission projections assessment
</t>
  </si>
  <si>
    <r>
      <t xml:space="preserve">The years leading up to 2030 are often framed as 'the critical decade' to accelerate climate action. But are developed countries' climate actions going to make a dent? A lot of analysis has focussed on scrutinizing the ambition level of </t>
    </r>
    <r>
      <rPr>
        <i/>
        <sz val="11"/>
        <rFont val="Calibri"/>
        <family val="2"/>
        <scheme val="minor"/>
      </rPr>
      <t>targets</t>
    </r>
    <r>
      <rPr>
        <sz val="11"/>
        <rFont val="Calibri"/>
        <family val="2"/>
        <scheme val="minor"/>
      </rPr>
      <t xml:space="preserve"> (NDCs as well as net zero goals). However, little analysis has looked at how the measures and policies countries have in place (and plan to put in place) are projected to impact future emissions trends. Our analysis fills this gap by scrutinizing developed countries' self-reported projections for 2030 emissions. We used this to provide insights into the level of ambition vis-a-vis NDCs and net zero by 2050. </t>
    </r>
  </si>
  <si>
    <t xml:space="preserve">Under UNFCCC transparency arrangements developed countries are to report projection estimates of their future emissions in common tabular formats (CTF). We downloaded countries' latests CTF tables and extracted 2030 projections of total emissions with LULUCF (cut-off date 10 August, 2023). Where available we used the 'with additional measures' data, it this data was not reported by the party, we used 'with measures' data. We used countries' latests submissions. The majority of parties submitted a fifth biennial report with CTF tables containing projections. However, some countries did not. In such cases we looked back to find the most recent submissions. Data sources for projections are indicated in the tab 'Data sources'. For historic emissions we downloaded the Greenhouse Gas Inventory data on the UNFCCC webpage (https://di.unfccc.int/time_series) on 10 August 2023 (raw excel file is with the authors). For NDCs, we downloaded the latest updates from the UNFCCC NDC registry (as per 10 August 2023). From these documents we extracted information on the base year, end year and reduction target. We used these metrics to calculate the 2030 emissions for each party that would align with achievement of the NDC. We understand that these are estimates and indications: most countries state that their base year emissions will be recalculated after 2030. However, at this point in time we believe these provide a useful benchmark to compare the projections to. In the context of net zero, we were particularly interested to see what the implications are of projected 2030 emissions for reductions that would be needed post-2030 to reach net zero by 2050. To illustrate these implications we calculated absolute year-on-year reductions that would be required to meet net zero by 2050. This is a straightforward calculation: 2030 emissions divided over 20 (for 2050). We stress that these numbers are merely illustrative. To put these in perspective we also calculated the historic absoluste average year-on-year reductions for all decades since 1990 (based on historic GHG data), as well as the estimated average year on year reductions in the 2020-2030 decade. These are all calculated by dividing the differnece between the decade's end and start emissions over ten. For presentation purposes, we also provided some descriptives on these numbers. For example, whether the projected pace of emission reduction in the critical decade is sufficient to meet net zero by 2050 (assuming the pace of reduction stays constant).  </t>
  </si>
  <si>
    <t xml:space="preserve">With this project we aimed to assess the ambition level of 2030 emission projections of developed countries. We did so by benchmarking these against NDCs targets and net zero by 2050. Our results show that for most developed countries projected 2030 emissions are more than what would be in line with NDC achievement. Secondly, our results reveal how most developed countries are not on track towards net zero by 2050 based on linear emission reductions at the pace of projections for this decade. Achievement then comes to rely on unprecedented emission reductions post-2030. </t>
  </si>
  <si>
    <t>13. Annex on net zero</t>
  </si>
  <si>
    <t>9. Net zero 2050</t>
  </si>
  <si>
    <t>Contains the net zero pledges of developed countries.</t>
  </si>
  <si>
    <t>Disclaimer</t>
  </si>
  <si>
    <t xml:space="preserve">The views expressed in this work are those of the authors and do not necessarily reflect the views and policies of the Council on Energy, Environment and Water and Wageningen University &amp; Research. </t>
  </si>
  <si>
    <t xml:space="preserve">Economies in transition are former soviet countries that where undergoing a transition from a planned (under the Soviet Union) to a market economy when the UNFCCC was adopted in 1992. This group of countries has a distinct emission trajectory that is characterized by very high emissions in 1990 (a year that is often used as a base year in setting emission reduction targets) followed by a drop in emissions in the 1990s when their polluting industries collapsed. Disaggregating developed countries into economies in transition and industrialized countries gives a more accurate picture of where reductions in emissions by developed countries result from. </t>
  </si>
  <si>
    <t>1. Why do you desegregate emission trajectories between economies in transition and industrialized countries?</t>
  </si>
  <si>
    <t xml:space="preserve">2. What data sources do you use to calculate developed countries’ emission trajectories between 1990 and 2020? </t>
  </si>
  <si>
    <t xml:space="preserve">For historic emissions we downloaded the Greenhouse Gas Inventory data on the UNFCCC webpage (https://di.unfccc.int/time_series) on 10 August 2023, with dropdown menu choice on 'GHG total with LULUCF' (raw excel file is with the authors). Do note that these numbers are updated by the secretariat on a continuous basis. This also applies to emissions in 1990 because countries can recalculate these emissions when they adopt new methodologies for calculating emissions. </t>
  </si>
  <si>
    <t>3. What are emission projections and who estimates them?</t>
  </si>
  <si>
    <t>Under the United Nations Framework Convention on Climate Change (UNFCCC) developed countries are required to submit Biennial Reports containing projections of their emissions in 2030. Such projections model most likely emission levels in 2030 based on a countries’ current (and planned) policies and measures. Before publication, these reports undergo a process of technical review. Because this information is reported by all countries, it provides a unique data source for analysis.</t>
  </si>
  <si>
    <t>4. Where can I find the projections that were used in this study?</t>
  </si>
  <si>
    <t xml:space="preserve">The projections were extracted from the latest Biennial Reports Common Tabular Format submissions, with a cut-off date 10th August 2023. Most developed countries submitted their fifth Biennial Report. These are available here: https://unfccc.int/BR5. But note that countries often do re-submissions of updated versions of the document (submissions used for this brief are available with the authors and can be shared upon request). Where data was not available from the fifth reporting cycle (The next round of projections is due for late 2024), we used the next most recent submission. Where available we used ‘with additional measures’ projection scenarios. These include both policies and measures currently implemented, as well as those planned to be installed in the future. Reporting projections ‘with additional measures’ is voluntary, however. Whenever a country did not report these numbers, we used the ‘with measures’ scenario, which only takes into account policies and measures currently under implementation. </t>
  </si>
  <si>
    <t>5. Do the projections used in this study include the latest policies and measures?</t>
  </si>
  <si>
    <t xml:space="preserve">We used the latest available projections in the Biennial Reports as of 10 August 2023, but some Parties highlighted (in their Biennial Reports) that their estimates do not cover the most recent policies. Note that there is no uniform cut-off date; some countries may have included more recent policies than others. The next round of projections will be submitted in 2024 containing updates covering more recent policies. </t>
  </si>
  <si>
    <t>6. How did you calculate NDC compliant emission levels for 2030?</t>
  </si>
  <si>
    <r>
      <t>We downloaded NDC submissions from the UNFCCC NDC registry with 10</t>
    </r>
    <r>
      <rPr>
        <vertAlign val="superscript"/>
        <sz val="8.5"/>
        <color theme="1"/>
        <rFont val="Verdana"/>
        <family val="2"/>
      </rPr>
      <t>th</t>
    </r>
    <r>
      <rPr>
        <sz val="8.5"/>
        <color theme="1"/>
        <rFont val="Verdana"/>
        <family val="2"/>
      </rPr>
      <t xml:space="preserve"> August 2023 as cut-off date. Not a single country has communicated NDC compliant emission levels in 2030. Instead countries provide a percentage reduction compared to a certain base year, which they will recalculate in subsequent emission inventories. A further challenge is different scope between countries for their base and end years. Some explicitly exclude LULUCF emissions from the base year while others include it. Our guiding principle in calculating the 2030 NDC compliant emission levels is to stay as close as possible to what the country indicated in the NDC. Some countries, e.g., Australia, adopted both a multi-year emission budget target and a point year target. Our analysis does not cover multi-year emission budgets and only looks at the point year targets. Upon determining the emissions in the base year, we simply calculate end-year emissions by multiplying with the emission reduction target.</t>
    </r>
  </si>
  <si>
    <t xml:space="preserve">7. How did you deal with cases where countries communicated a different scope for their NDC base year from that of their end year? </t>
  </si>
  <si>
    <t xml:space="preserve">In our analysis, we came across six cases (Canada, Japan, Liechtenstein, New Zealand, Norway and Switzerland) where a country specified that their NDC base year emissions are excluding emissions from LULUCF while their NDC target for 2030 does include emissions from LULUCF. In such cases, we followed what these countries specified in their NDC and used base year emissions without LULUCF to calculate NDC compliant emission levels in 2030 including LULUCF. </t>
  </si>
  <si>
    <t>8. What data sources did you use to calculate year-on-year emission reductions pre-2030?</t>
  </si>
  <si>
    <t xml:space="preserve">We used projected emissions in 2030 with LULUCF and compared these to historic emissions in 2020 (with LULUCF), as per latest available greenhouse gas inventory data on the UNFCCC website (as per 10 August 2023, excel files with the authors). By comparing these the average year-on-year reductions in the 2020  to 2030 period were calculated. Historic emissions from 1990 – 2020 were also downloaded (as per 10 August 2023, excel files with the authors) to ascertain average year-on-year reductions for the decades 1990-2000, 2000-2010, 2010-2020. </t>
  </si>
  <si>
    <t>9. How did you calculate year-on-year emission reductions post-2030 to reach net zero by 2050?</t>
  </si>
  <si>
    <t xml:space="preserve">We calculated the average year-on-year reductions post-2030, based on the projected emission levels for 2030 and under the assumption of a linear trajectory to Net Zero in 2050. For ease of comparison we used the 2050 net zero date for all countries rather than the country specific net zero dates. All data is with LULUCF, because Net Zero targets are generally defined as including LULUCF. </t>
  </si>
  <si>
    <t>10. How did you calculate cumulative emissions under a net zero by 2050 scenario?</t>
  </si>
  <si>
    <t>The cumulative emissions are defined as the sum of annual emissions in the years 2020 – 2050. To calculate annual emissions we proceeded as follows. For 2020 and 2021 we used information as reported in the latest greenhouse gas inventories under the UNFCCC. Then we interpolated annual emissions between 2021 and the projected emission levels for 2030 (the projections as disclosed by parties in the Biennial Reports). Then we interpolated annual emission levels between the 2030 levels and net zero by 2050.</t>
  </si>
  <si>
    <t>None</t>
  </si>
  <si>
    <t xml:space="preserve">Number of developed countries </t>
  </si>
  <si>
    <t>Austria, Iceland</t>
  </si>
  <si>
    <t>Germany, Sweden</t>
  </si>
  <si>
    <t xml:space="preserve">Kazachstan, Russian Federation, Ukraine </t>
  </si>
  <si>
    <t>Belarus, Liechtenstein, the Netherlands (but EU 2050), Norway, Poland (but EU 2050)</t>
  </si>
  <si>
    <t>All others</t>
  </si>
  <si>
    <t xml:space="preserve">Countries </t>
  </si>
  <si>
    <t>Net zero pledges of developed countries (based on https://zerotracker.net/#data-explorer (accessed on 25 October, 2023))</t>
  </si>
  <si>
    <t>Average year-on-year emission reductions in MtCO2e with LULUCF</t>
  </si>
  <si>
    <t>Provides answers to frequently asked questions on the methodology.</t>
  </si>
  <si>
    <t xml:space="preserve">Time Series - GHG total without LULUCF, in MtCO₂ equivalent. </t>
  </si>
  <si>
    <t>Time Series - GHG total with LULUCF, in MtCO₂ equivalent</t>
  </si>
  <si>
    <t>Projected 2030 GHG total in MtCO₂ equivalent with LULUCF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</si>
</sst>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00"/>
    <numFmt numFmtId="165" formatCode="0.0"/>
    <numFmt numFmtId="166" formatCode="0.00000"/>
    <numFmt numFmtId="167" formatCode="#,##0.0000000"/>
    <numFmt numFmtId="168" formatCode="#,##0.0"/>
    <numFmt numFmtId="169" formatCode="0.00000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9"/>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12"/>
      <color indexed="8"/>
      <name val="Times New Roman"/>
      <family val="1"/>
    </font>
    <font>
      <b/>
      <sz val="12"/>
      <color indexed="8"/>
      <name val="Times New Roman"/>
      <family val="1"/>
    </font>
    <font>
      <u/>
      <sz val="10"/>
      <color indexed="12"/>
      <name val="Times New Roman"/>
      <family val="1"/>
    </font>
    <font>
      <b/>
      <sz val="11"/>
      <name val="Calibri"/>
      <family val="2"/>
    </font>
    <font>
      <sz val="11"/>
      <name val="Calibri"/>
      <family val="2"/>
    </font>
    <font>
      <sz val="11"/>
      <color theme="1"/>
      <name val="Calibri"/>
      <family val="2"/>
    </font>
    <font>
      <u/>
      <sz val="11"/>
      <color theme="10"/>
      <name val="Calibri"/>
      <family val="2"/>
      <scheme val="minor"/>
    </font>
    <font>
      <b/>
      <sz val="11"/>
      <name val="Calibri"/>
      <family val="2"/>
      <scheme val="minor"/>
    </font>
    <font>
      <sz val="7"/>
      <color rgb="FF000000"/>
      <name val="Arial"/>
      <family val="2"/>
    </font>
    <font>
      <sz val="9"/>
      <color theme="1"/>
      <name val="Times New Roman"/>
      <family val="1"/>
    </font>
    <font>
      <b/>
      <u/>
      <sz val="11"/>
      <color theme="1"/>
      <name val="Calibri"/>
      <family val="2"/>
    </font>
    <font>
      <sz val="11"/>
      <name val="Calibri"/>
      <family val="2"/>
    </font>
    <font>
      <b/>
      <sz val="11"/>
      <color theme="0"/>
      <name val="Calibri"/>
      <family val="2"/>
      <scheme val="minor"/>
    </font>
    <font>
      <sz val="11"/>
      <color rgb="FFFF0000"/>
      <name val="Calibri"/>
      <family val="2"/>
      <scheme val="minor"/>
    </font>
    <font>
      <sz val="11"/>
      <name val="Calibri"/>
      <family val="2"/>
      <scheme val="minor"/>
    </font>
    <font>
      <i/>
      <sz val="11"/>
      <color theme="1"/>
      <name val="Calibri"/>
      <family val="2"/>
      <scheme val="minor"/>
    </font>
    <font>
      <i/>
      <sz val="11"/>
      <name val="Calibri"/>
      <family val="2"/>
      <scheme val="minor"/>
    </font>
    <font>
      <sz val="8"/>
      <name val="Calibri"/>
      <family val="2"/>
      <scheme val="minor"/>
    </font>
    <font>
      <b/>
      <sz val="11"/>
      <color theme="1"/>
      <name val="Calibri"/>
      <family val="2"/>
    </font>
    <font>
      <b/>
      <u/>
      <sz val="11"/>
      <color theme="1"/>
      <name val="Calibri"/>
      <family val="2"/>
      <scheme val="minor"/>
    </font>
    <font>
      <b/>
      <u/>
      <sz val="11"/>
      <name val="Calibri"/>
      <family val="2"/>
    </font>
    <font>
      <sz val="12"/>
      <color theme="1"/>
      <name val="Calibri"/>
      <family val="2"/>
      <scheme val="minor"/>
    </font>
    <font>
      <b/>
      <u/>
      <sz val="11"/>
      <color theme="10"/>
      <name val="Calibri"/>
      <family val="2"/>
      <scheme val="minor"/>
    </font>
    <font>
      <sz val="8.5"/>
      <color theme="1"/>
      <name val="Verdana"/>
      <family val="2"/>
    </font>
    <font>
      <vertAlign val="superscript"/>
      <sz val="8.5"/>
      <color theme="1"/>
      <name val="Verdana"/>
      <family val="2"/>
    </font>
  </fonts>
  <fills count="12">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4" tint="0.79998168889431442"/>
        <bgColor indexed="64"/>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rgb="FF000000"/>
      </right>
      <top style="thin">
        <color rgb="FF000000"/>
      </top>
      <bottom/>
      <diagonal/>
    </border>
    <border>
      <left style="thin">
        <color indexed="64"/>
      </left>
      <right/>
      <top style="thin">
        <color indexed="64"/>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85">
    <xf numFmtId="0" fontId="0" fillId="0" borderId="0"/>
    <xf numFmtId="0" fontId="7" fillId="0" borderId="0">
      <alignment horizontal="left" vertical="center" indent="2"/>
    </xf>
    <xf numFmtId="0" fontId="7" fillId="0" borderId="0">
      <alignment horizontal="left" vertical="center" indent="2"/>
    </xf>
    <xf numFmtId="0" fontId="7" fillId="0" borderId="0">
      <alignment horizontal="left" vertical="center" indent="5"/>
    </xf>
    <xf numFmtId="0" fontId="7" fillId="0" borderId="0">
      <alignment horizontal="left" vertical="center" indent="5"/>
    </xf>
    <xf numFmtId="0" fontId="8" fillId="2" borderId="0"/>
    <xf numFmtId="4" fontId="8" fillId="2" borderId="0"/>
    <xf numFmtId="4" fontId="8" fillId="2" borderId="0"/>
    <xf numFmtId="0" fontId="8" fillId="2" borderId="0"/>
    <xf numFmtId="0" fontId="3" fillId="2" borderId="0">
      <alignment horizontal="right" vertical="center"/>
    </xf>
    <xf numFmtId="4" fontId="3" fillId="2" borderId="0">
      <alignment horizontal="right" vertical="center"/>
    </xf>
    <xf numFmtId="4" fontId="3" fillId="2" borderId="0">
      <alignment horizontal="right" vertical="center"/>
    </xf>
    <xf numFmtId="0" fontId="3" fillId="2" borderId="0">
      <alignment horizontal="right" vertical="center"/>
    </xf>
    <xf numFmtId="0" fontId="3" fillId="2" borderId="2">
      <alignment horizontal="right" vertical="center"/>
    </xf>
    <xf numFmtId="4" fontId="3" fillId="3" borderId="0">
      <alignment horizontal="right" vertical="center"/>
    </xf>
    <xf numFmtId="4" fontId="3" fillId="3" borderId="0">
      <alignment horizontal="right" vertical="center"/>
    </xf>
    <xf numFmtId="4" fontId="3" fillId="3" borderId="0">
      <alignment horizontal="right" vertical="center"/>
    </xf>
    <xf numFmtId="4" fontId="3" fillId="3" borderId="0">
      <alignment horizontal="right" vertical="center"/>
    </xf>
    <xf numFmtId="0" fontId="6" fillId="3" borderId="2">
      <alignment horizontal="right" vertical="center"/>
    </xf>
    <xf numFmtId="4" fontId="6" fillId="3" borderId="2">
      <alignment horizontal="right" vertical="center"/>
    </xf>
    <xf numFmtId="0" fontId="6" fillId="3" borderId="3">
      <alignment horizontal="right" vertical="center"/>
    </xf>
    <xf numFmtId="0" fontId="9" fillId="3" borderId="2">
      <alignment horizontal="right" vertical="center"/>
    </xf>
    <xf numFmtId="4" fontId="9" fillId="3" borderId="2">
      <alignment horizontal="right" vertical="center"/>
    </xf>
    <xf numFmtId="0" fontId="6" fillId="4" borderId="2">
      <alignment horizontal="right" vertical="center"/>
    </xf>
    <xf numFmtId="4" fontId="6" fillId="4" borderId="2">
      <alignment horizontal="right" vertical="center"/>
    </xf>
    <xf numFmtId="0" fontId="6" fillId="4" borderId="3">
      <alignment horizontal="right" vertical="center"/>
    </xf>
    <xf numFmtId="0" fontId="6" fillId="4" borderId="2">
      <alignment horizontal="right" vertical="center"/>
    </xf>
    <xf numFmtId="4" fontId="6" fillId="4" borderId="2">
      <alignment horizontal="right" vertical="center"/>
    </xf>
    <xf numFmtId="0" fontId="6" fillId="4" borderId="4">
      <alignment horizontal="right" vertical="center"/>
    </xf>
    <xf numFmtId="0" fontId="6" fillId="4" borderId="5">
      <alignment horizontal="right" vertical="center"/>
    </xf>
    <xf numFmtId="4" fontId="6" fillId="4" borderId="5">
      <alignment horizontal="right" vertical="center"/>
    </xf>
    <xf numFmtId="0" fontId="6" fillId="4" borderId="6">
      <alignment horizontal="right" vertical="center"/>
    </xf>
    <xf numFmtId="4" fontId="6" fillId="4" borderId="6">
      <alignment horizontal="right" vertical="center"/>
    </xf>
    <xf numFmtId="4" fontId="8" fillId="0" borderId="7">
      <alignment horizontal="right" vertical="center"/>
    </xf>
    <xf numFmtId="4" fontId="8" fillId="0" borderId="7">
      <alignment horizontal="right" vertical="center"/>
    </xf>
    <xf numFmtId="0" fontId="6" fillId="0" borderId="0">
      <alignment horizontal="right"/>
    </xf>
    <xf numFmtId="0" fontId="6" fillId="0" borderId="0">
      <alignment horizontal="right"/>
    </xf>
    <xf numFmtId="0" fontId="3" fillId="4" borderId="8">
      <alignment horizontal="left" vertical="center" wrapText="1" indent="2"/>
    </xf>
    <xf numFmtId="0" fontId="3" fillId="0" borderId="8">
      <alignment horizontal="left" vertical="center" wrapText="1" indent="2"/>
    </xf>
    <xf numFmtId="0" fontId="3" fillId="3" borderId="5">
      <alignment horizontal="left" vertical="center"/>
    </xf>
    <xf numFmtId="0" fontId="6" fillId="0" borderId="9">
      <alignment horizontal="left" vertical="top" wrapText="1"/>
    </xf>
    <xf numFmtId="0" fontId="7" fillId="0" borderId="1"/>
    <xf numFmtId="0" fontId="5" fillId="0" borderId="0"/>
    <xf numFmtId="0" fontId="5" fillId="0" borderId="0"/>
    <xf numFmtId="4" fontId="3" fillId="0" borderId="0">
      <alignment horizontal="right" vertical="center"/>
    </xf>
    <xf numFmtId="4" fontId="3" fillId="0" borderId="0">
      <alignment horizontal="right" vertical="center"/>
    </xf>
    <xf numFmtId="0" fontId="3" fillId="0" borderId="2">
      <alignment horizontal="right" vertical="center"/>
    </xf>
    <xf numFmtId="4" fontId="3" fillId="0" borderId="2">
      <alignment horizontal="right" vertical="center"/>
    </xf>
    <xf numFmtId="0" fontId="3" fillId="0" borderId="3">
      <alignment horizontal="right" vertical="center"/>
    </xf>
    <xf numFmtId="1" fontId="10" fillId="3" borderId="0">
      <alignment horizontal="right" vertical="center"/>
    </xf>
    <xf numFmtId="1" fontId="10" fillId="3" borderId="0">
      <alignment horizontal="right" vertical="center"/>
    </xf>
    <xf numFmtId="0" fontId="7" fillId="5" borderId="2"/>
    <xf numFmtId="0" fontId="4" fillId="0" borderId="0"/>
    <xf numFmtId="4" fontId="3" fillId="0" borderId="0">
      <alignment horizontal="right" vertical="center"/>
    </xf>
    <xf numFmtId="4" fontId="3" fillId="0" borderId="0">
      <alignment horizontal="right" vertical="center"/>
    </xf>
    <xf numFmtId="0" fontId="8" fillId="0" borderId="0">
      <alignment horizontal="left" vertical="center"/>
    </xf>
    <xf numFmtId="0" fontId="8" fillId="0" borderId="0">
      <alignment horizontal="left" vertical="center"/>
    </xf>
    <xf numFmtId="0" fontId="3" fillId="0" borderId="2"/>
    <xf numFmtId="0" fontId="3" fillId="0" borderId="2"/>
    <xf numFmtId="0" fontId="7" fillId="6" borderId="0"/>
    <xf numFmtId="4" fontId="7" fillId="6" borderId="0"/>
    <xf numFmtId="4" fontId="7" fillId="6" borderId="0"/>
    <xf numFmtId="0" fontId="7" fillId="6" borderId="0"/>
    <xf numFmtId="4" fontId="7" fillId="0" borderId="0"/>
    <xf numFmtId="164" fontId="3" fillId="7" borderId="2">
      <alignment horizontal="right" vertical="center"/>
    </xf>
    <xf numFmtId="164" fontId="3" fillId="7" borderId="2">
      <alignment horizontal="right" vertical="center"/>
    </xf>
    <xf numFmtId="9" fontId="1" fillId="0" borderId="0"/>
    <xf numFmtId="9" fontId="1" fillId="0" borderId="0"/>
    <xf numFmtId="0" fontId="3" fillId="6" borderId="2"/>
    <xf numFmtId="4" fontId="3" fillId="6" borderId="2"/>
    <xf numFmtId="0" fontId="3" fillId="6" borderId="3"/>
    <xf numFmtId="0" fontId="7" fillId="0" borderId="0"/>
    <xf numFmtId="4" fontId="7" fillId="0" borderId="0"/>
    <xf numFmtId="0" fontId="11" fillId="0" borderId="0"/>
    <xf numFmtId="0" fontId="11" fillId="0" borderId="0"/>
    <xf numFmtId="0" fontId="3" fillId="0" borderId="0"/>
    <xf numFmtId="9" fontId="1" fillId="0" borderId="0" applyFont="0" applyFill="0" applyBorder="0" applyAlignment="0" applyProtection="0"/>
    <xf numFmtId="0" fontId="15" fillId="0" borderId="0" applyNumberFormat="0" applyFill="0" applyBorder="0" applyAlignment="0" applyProtection="0"/>
    <xf numFmtId="0" fontId="1" fillId="0" borderId="0"/>
    <xf numFmtId="0" fontId="13" fillId="0" borderId="0"/>
    <xf numFmtId="0" fontId="13" fillId="0" borderId="0"/>
    <xf numFmtId="9" fontId="13" fillId="0" borderId="0" applyFont="0" applyFill="0" applyBorder="0" applyAlignment="0" applyProtection="0"/>
    <xf numFmtId="0" fontId="20" fillId="0" borderId="0"/>
    <xf numFmtId="9" fontId="20" fillId="0" borderId="0" applyFont="0" applyFill="0" applyBorder="0" applyAlignment="0" applyProtection="0"/>
    <xf numFmtId="0" fontId="30" fillId="0" borderId="0"/>
  </cellStyleXfs>
  <cellXfs count="145">
    <xf numFmtId="0" fontId="0" fillId="0" borderId="0" xfId="0"/>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3" fillId="0" borderId="2" xfId="0" applyFont="1" applyBorder="1" applyAlignment="1">
      <alignment horizontal="left" vertical="center"/>
    </xf>
    <xf numFmtId="0" fontId="0" fillId="0" borderId="2" xfId="0" applyBorder="1"/>
    <xf numFmtId="4" fontId="14" fillId="0" borderId="0" xfId="0" applyNumberFormat="1" applyFont="1" applyAlignment="1">
      <alignment horizontal="center" vertical="center"/>
    </xf>
    <xf numFmtId="2" fontId="14" fillId="0" borderId="2" xfId="0" applyNumberFormat="1" applyFont="1" applyBorder="1" applyAlignment="1">
      <alignment horizontal="center" vertical="center"/>
    </xf>
    <xf numFmtId="0" fontId="18" fillId="0" borderId="0" xfId="0" applyFont="1" applyAlignment="1">
      <alignment horizontal="right" vertical="top" wrapText="1"/>
    </xf>
    <xf numFmtId="4" fontId="18" fillId="0" borderId="0" xfId="0" applyNumberFormat="1" applyFont="1" applyAlignment="1">
      <alignment horizontal="right" vertical="top" wrapText="1"/>
    </xf>
    <xf numFmtId="49" fontId="18" fillId="0" borderId="0" xfId="0" applyNumberFormat="1" applyFont="1" applyAlignment="1">
      <alignment horizontal="right" vertical="top" wrapText="1"/>
    </xf>
    <xf numFmtId="4" fontId="17" fillId="0" borderId="0" xfId="0" applyNumberFormat="1" applyFont="1"/>
    <xf numFmtId="0" fontId="17" fillId="0" borderId="0" xfId="0" applyFont="1"/>
    <xf numFmtId="0" fontId="18" fillId="0" borderId="0" xfId="0" applyFont="1" applyAlignment="1">
      <alignment horizontal="left" vertical="top" wrapText="1"/>
    </xf>
    <xf numFmtId="167" fontId="14" fillId="0" borderId="0" xfId="0" applyNumberFormat="1" applyFont="1" applyAlignment="1">
      <alignment horizontal="center" vertical="center"/>
    </xf>
    <xf numFmtId="4" fontId="14" fillId="0" borderId="0" xfId="0" applyNumberFormat="1" applyFont="1" applyAlignment="1">
      <alignment horizontal="center" vertical="center" wrapText="1"/>
    </xf>
    <xf numFmtId="0" fontId="19" fillId="0" borderId="0" xfId="0" applyFont="1" applyAlignment="1">
      <alignment horizontal="center" vertical="center"/>
    </xf>
    <xf numFmtId="0" fontId="12" fillId="8" borderId="13"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6" fillId="8" borderId="2" xfId="77" applyFont="1" applyFill="1" applyBorder="1" applyAlignment="1">
      <alignment horizontal="center" vertical="center" wrapText="1"/>
    </xf>
    <xf numFmtId="168" fontId="14" fillId="0" borderId="2" xfId="0" applyNumberFormat="1" applyFont="1" applyBorder="1" applyAlignment="1">
      <alignment horizontal="right" vertical="center"/>
    </xf>
    <xf numFmtId="9" fontId="14" fillId="0" borderId="2" xfId="0" applyNumberFormat="1" applyFont="1" applyBorder="1" applyAlignment="1">
      <alignment horizontal="center" vertical="center"/>
    </xf>
    <xf numFmtId="2" fontId="14" fillId="0" borderId="0" xfId="0" applyNumberFormat="1" applyFont="1" applyAlignment="1">
      <alignment horizontal="center" vertical="center"/>
    </xf>
    <xf numFmtId="2" fontId="0" fillId="0" borderId="2" xfId="0" applyNumberFormat="1" applyBorder="1"/>
    <xf numFmtId="2" fontId="0" fillId="0" borderId="0" xfId="0" applyNumberFormat="1"/>
    <xf numFmtId="0" fontId="12" fillId="8" borderId="10" xfId="0" applyFont="1" applyFill="1" applyBorder="1" applyAlignment="1">
      <alignment horizontal="center" vertical="center" wrapText="1"/>
    </xf>
    <xf numFmtId="0" fontId="14" fillId="0" borderId="10" xfId="0" applyFont="1" applyBorder="1" applyAlignment="1">
      <alignment horizontal="left" vertical="center"/>
    </xf>
    <xf numFmtId="0" fontId="13" fillId="0" borderId="10" xfId="0" applyFont="1" applyBorder="1" applyAlignment="1">
      <alignment horizontal="left" vertical="center"/>
    </xf>
    <xf numFmtId="0" fontId="20" fillId="0" borderId="0" xfId="82"/>
    <xf numFmtId="165" fontId="20" fillId="0" borderId="0" xfId="82" applyNumberFormat="1"/>
    <xf numFmtId="165" fontId="20" fillId="0" borderId="0" xfId="82" applyNumberFormat="1" applyAlignment="1">
      <alignment horizontal="center" vertical="center"/>
    </xf>
    <xf numFmtId="0" fontId="12" fillId="0" borderId="0" xfId="82" applyFont="1" applyAlignment="1">
      <alignment horizontal="center"/>
    </xf>
    <xf numFmtId="0" fontId="20" fillId="0" borderId="0" xfId="82" applyAlignment="1">
      <alignment horizontal="center"/>
    </xf>
    <xf numFmtId="0" fontId="13" fillId="0" borderId="0" xfId="82" applyFont="1" applyAlignment="1">
      <alignment horizontal="center"/>
    </xf>
    <xf numFmtId="0" fontId="14" fillId="0" borderId="12" xfId="0" applyFont="1" applyBorder="1" applyAlignment="1">
      <alignment horizontal="left" vertical="top" wrapText="1"/>
    </xf>
    <xf numFmtId="0" fontId="14" fillId="0" borderId="14" xfId="0" applyFont="1" applyBorder="1" applyAlignment="1">
      <alignment horizontal="left" vertical="top" wrapText="1"/>
    </xf>
    <xf numFmtId="0" fontId="13" fillId="0" borderId="0" xfId="0" applyFont="1" applyAlignment="1">
      <alignment horizontal="left" vertical="center"/>
    </xf>
    <xf numFmtId="0" fontId="23" fillId="0" borderId="0" xfId="79" applyFont="1"/>
    <xf numFmtId="0" fontId="1" fillId="0" borderId="0" xfId="78"/>
    <xf numFmtId="0" fontId="22" fillId="0" borderId="0" xfId="78" applyFont="1"/>
    <xf numFmtId="0" fontId="2" fillId="11" borderId="0" xfId="78" applyFont="1" applyFill="1" applyAlignment="1">
      <alignment vertical="center"/>
    </xf>
    <xf numFmtId="0" fontId="21" fillId="10" borderId="0" xfId="78" applyFont="1" applyFill="1" applyAlignment="1">
      <alignment vertical="top" wrapText="1"/>
    </xf>
    <xf numFmtId="0" fontId="1" fillId="9" borderId="0" xfId="78" applyFill="1" applyAlignment="1">
      <alignment vertical="center"/>
    </xf>
    <xf numFmtId="0" fontId="0" fillId="0" borderId="0" xfId="0" applyAlignment="1">
      <alignment horizontal="center"/>
    </xf>
    <xf numFmtId="0" fontId="0" fillId="0" borderId="2" xfId="0" applyBorder="1" applyAlignment="1">
      <alignment horizontal="center"/>
    </xf>
    <xf numFmtId="0" fontId="0" fillId="0" borderId="2" xfId="0" applyBorder="1" applyAlignment="1">
      <alignment horizontal="left"/>
    </xf>
    <xf numFmtId="0" fontId="15" fillId="0" borderId="2" xfId="77" applyBorder="1" applyAlignment="1">
      <alignment horizontal="center"/>
    </xf>
    <xf numFmtId="165" fontId="0" fillId="0" borderId="0" xfId="0" applyNumberFormat="1"/>
    <xf numFmtId="0" fontId="2" fillId="0" borderId="0" xfId="0" applyFont="1"/>
    <xf numFmtId="0" fontId="15" fillId="0" borderId="2" xfId="77" applyBorder="1"/>
    <xf numFmtId="1" fontId="20" fillId="0" borderId="0" xfId="82" applyNumberFormat="1"/>
    <xf numFmtId="0" fontId="12" fillId="0" borderId="0" xfId="82" applyFont="1"/>
    <xf numFmtId="4" fontId="0" fillId="0" borderId="0" xfId="0" applyNumberFormat="1"/>
    <xf numFmtId="0" fontId="0" fillId="0" borderId="0" xfId="0" applyAlignment="1">
      <alignment horizontal="right"/>
    </xf>
    <xf numFmtId="4" fontId="27" fillId="0" borderId="0" xfId="0" applyNumberFormat="1" applyFont="1" applyAlignment="1">
      <alignment horizontal="center" vertical="center"/>
    </xf>
    <xf numFmtId="0" fontId="13" fillId="0" borderId="0" xfId="82" applyFont="1"/>
    <xf numFmtId="0" fontId="2" fillId="8" borderId="2" xfId="0" applyFont="1" applyFill="1" applyBorder="1" applyAlignment="1">
      <alignment horizontal="center" vertical="center" wrapText="1"/>
    </xf>
    <xf numFmtId="0" fontId="28" fillId="0" borderId="0" xfId="0" applyFont="1"/>
    <xf numFmtId="0" fontId="29" fillId="0" borderId="0" xfId="0" applyFont="1"/>
    <xf numFmtId="0" fontId="12" fillId="0" borderId="0" xfId="82" applyFont="1" applyAlignment="1">
      <alignment horizontal="center" vertical="center"/>
    </xf>
    <xf numFmtId="0" fontId="0" fillId="0" borderId="0" xfId="0" applyAlignment="1">
      <alignment vertical="center"/>
    </xf>
    <xf numFmtId="0" fontId="12" fillId="0" borderId="0" xfId="82" applyFont="1" applyAlignment="1">
      <alignment horizontal="left" vertical="center"/>
    </xf>
    <xf numFmtId="0" fontId="29" fillId="0" borderId="0" xfId="82" applyFont="1"/>
    <xf numFmtId="0" fontId="0" fillId="0" borderId="0" xfId="0" applyAlignment="1">
      <alignment horizontal="center" vertical="center"/>
    </xf>
    <xf numFmtId="0" fontId="12" fillId="8" borderId="2" xfId="82" applyFont="1" applyFill="1" applyBorder="1" applyAlignment="1">
      <alignment horizontal="center" vertical="center"/>
    </xf>
    <xf numFmtId="0" fontId="20" fillId="0" borderId="2" xfId="82" applyBorder="1"/>
    <xf numFmtId="0" fontId="13" fillId="0" borderId="2" xfId="82" applyFont="1" applyBorder="1" applyAlignment="1">
      <alignment horizontal="center"/>
    </xf>
    <xf numFmtId="0" fontId="20" fillId="0" borderId="2" xfId="82" applyBorder="1" applyAlignment="1">
      <alignment horizontal="center"/>
    </xf>
    <xf numFmtId="165" fontId="20" fillId="0" borderId="2" xfId="82" applyNumberFormat="1" applyBorder="1" applyAlignment="1">
      <alignment horizontal="center" vertical="center"/>
    </xf>
    <xf numFmtId="0" fontId="12" fillId="0" borderId="2" xfId="82" applyFont="1" applyBorder="1" applyAlignment="1">
      <alignment horizontal="center"/>
    </xf>
    <xf numFmtId="165" fontId="20" fillId="0" borderId="2" xfId="82" applyNumberFormat="1" applyBorder="1"/>
    <xf numFmtId="0" fontId="31" fillId="11" borderId="0" xfId="77" applyFont="1" applyFill="1" applyAlignment="1">
      <alignment vertical="center"/>
    </xf>
    <xf numFmtId="0" fontId="15" fillId="0" borderId="11" xfId="77" applyBorder="1" applyAlignment="1">
      <alignment horizontal="center"/>
    </xf>
    <xf numFmtId="0" fontId="12" fillId="8" borderId="15" xfId="82" applyFont="1" applyFill="1" applyBorder="1" applyAlignment="1">
      <alignment horizontal="center" vertical="center"/>
    </xf>
    <xf numFmtId="0" fontId="12" fillId="8" borderId="7" xfId="82" applyFont="1" applyFill="1" applyBorder="1" applyAlignment="1">
      <alignment horizontal="center" vertical="center"/>
    </xf>
    <xf numFmtId="0" fontId="12" fillId="8" borderId="16" xfId="82" applyFont="1" applyFill="1" applyBorder="1" applyAlignment="1">
      <alignment horizontal="center" vertical="center"/>
    </xf>
    <xf numFmtId="0" fontId="20" fillId="0" borderId="10" xfId="82" applyBorder="1"/>
    <xf numFmtId="165" fontId="20" fillId="0" borderId="17" xfId="82" applyNumberFormat="1" applyBorder="1" applyAlignment="1">
      <alignment horizontal="center" vertical="center"/>
    </xf>
    <xf numFmtId="0" fontId="12" fillId="0" borderId="10" xfId="82" applyFont="1" applyBorder="1" applyAlignment="1">
      <alignment horizontal="center"/>
    </xf>
    <xf numFmtId="165" fontId="20" fillId="0" borderId="2" xfId="82" applyNumberFormat="1" applyBorder="1" applyAlignment="1">
      <alignment horizontal="center"/>
    </xf>
    <xf numFmtId="165" fontId="20" fillId="0" borderId="17" xfId="82" applyNumberFormat="1" applyBorder="1"/>
    <xf numFmtId="0" fontId="12" fillId="0" borderId="18" xfId="82" applyFont="1" applyBorder="1" applyAlignment="1">
      <alignment horizontal="center"/>
    </xf>
    <xf numFmtId="0" fontId="20" fillId="0" borderId="11" xfId="82" applyBorder="1"/>
    <xf numFmtId="165" fontId="20" fillId="0" borderId="11" xfId="82" applyNumberFormat="1" applyBorder="1" applyAlignment="1">
      <alignment horizontal="center"/>
    </xf>
    <xf numFmtId="165" fontId="20" fillId="0" borderId="11" xfId="82" applyNumberFormat="1" applyBorder="1"/>
    <xf numFmtId="165" fontId="20" fillId="0" borderId="12" xfId="82" applyNumberFormat="1" applyBorder="1"/>
    <xf numFmtId="0" fontId="0" fillId="0" borderId="12" xfId="0" applyBorder="1"/>
    <xf numFmtId="0" fontId="0" fillId="0" borderId="18" xfId="0" applyBorder="1"/>
    <xf numFmtId="0" fontId="2" fillId="0" borderId="2" xfId="0" applyFont="1" applyBorder="1"/>
    <xf numFmtId="2" fontId="2" fillId="0" borderId="2" xfId="0" applyNumberFormat="1" applyFont="1" applyBorder="1"/>
    <xf numFmtId="0" fontId="2" fillId="8" borderId="2" xfId="0" applyFont="1" applyFill="1" applyBorder="1" applyAlignment="1">
      <alignment vertical="center"/>
    </xf>
    <xf numFmtId="0" fontId="12" fillId="0" borderId="2" xfId="82" applyFont="1" applyBorder="1"/>
    <xf numFmtId="0" fontId="2" fillId="8" borderId="2"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16" xfId="0" applyFont="1" applyFill="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165" fontId="0" fillId="0" borderId="12" xfId="0" applyNumberFormat="1" applyBorder="1" applyAlignment="1">
      <alignment horizontal="center" vertical="center"/>
    </xf>
    <xf numFmtId="0" fontId="0" fillId="0" borderId="10"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12" xfId="0" applyBorder="1" applyAlignment="1">
      <alignment vertical="top" wrapText="1"/>
    </xf>
    <xf numFmtId="0" fontId="2" fillId="0" borderId="0" xfId="0" applyFont="1" applyAlignment="1">
      <alignment horizontal="center" vertical="center"/>
    </xf>
    <xf numFmtId="0" fontId="2" fillId="8" borderId="7" xfId="0" applyFont="1" applyFill="1" applyBorder="1" applyAlignment="1">
      <alignment horizontal="center" vertical="center"/>
    </xf>
    <xf numFmtId="0" fontId="0" fillId="0" borderId="10" xfId="0" applyBorder="1"/>
    <xf numFmtId="0" fontId="0" fillId="0" borderId="17" xfId="0" applyBorder="1"/>
    <xf numFmtId="0" fontId="0" fillId="0" borderId="11" xfId="0" applyBorder="1"/>
    <xf numFmtId="0" fontId="0" fillId="0" borderId="10" xfId="0" applyBorder="1" applyAlignment="1">
      <alignment horizontal="left" vertical="top"/>
    </xf>
    <xf numFmtId="0" fontId="0" fillId="0" borderId="2" xfId="0" applyBorder="1" applyAlignment="1">
      <alignment horizontal="left" vertical="top"/>
    </xf>
    <xf numFmtId="9" fontId="0" fillId="0" borderId="2" xfId="0" applyNumberFormat="1" applyBorder="1" applyAlignment="1">
      <alignment horizontal="left" vertical="top"/>
    </xf>
    <xf numFmtId="0" fontId="0" fillId="0" borderId="18" xfId="0" applyBorder="1" applyAlignment="1">
      <alignment horizontal="left" vertical="top"/>
    </xf>
    <xf numFmtId="0" fontId="0" fillId="0" borderId="11" xfId="0" applyBorder="1" applyAlignment="1">
      <alignment horizontal="left" vertical="top"/>
    </xf>
    <xf numFmtId="9" fontId="0" fillId="0" borderId="11" xfId="0" applyNumberFormat="1" applyBorder="1" applyAlignment="1">
      <alignment horizontal="left" vertical="top"/>
    </xf>
    <xf numFmtId="0" fontId="0" fillId="0" borderId="17" xfId="0" applyBorder="1" applyAlignment="1">
      <alignment horizontal="left" vertical="top"/>
    </xf>
    <xf numFmtId="0" fontId="0" fillId="0" borderId="12" xfId="0" applyBorder="1" applyAlignment="1">
      <alignment horizontal="left" vertical="top"/>
    </xf>
    <xf numFmtId="166" fontId="14" fillId="0" borderId="2" xfId="0" applyNumberFormat="1" applyFont="1" applyBorder="1" applyAlignment="1">
      <alignment horizontal="center" vertical="center"/>
    </xf>
    <xf numFmtId="167" fontId="14" fillId="0" borderId="2" xfId="0" applyNumberFormat="1" applyFont="1" applyBorder="1" applyAlignment="1">
      <alignment horizontal="center" vertical="center"/>
    </xf>
    <xf numFmtId="0" fontId="12" fillId="8" borderId="2" xfId="82" applyFont="1" applyFill="1" applyBorder="1" applyAlignment="1">
      <alignment horizontal="center" vertical="center" wrapText="1"/>
    </xf>
    <xf numFmtId="1" fontId="0" fillId="0" borderId="0" xfId="0" applyNumberFormat="1"/>
    <xf numFmtId="169" fontId="0" fillId="0" borderId="2" xfId="0" applyNumberFormat="1" applyBorder="1"/>
    <xf numFmtId="9" fontId="0" fillId="0" borderId="2" xfId="76" applyFont="1" applyBorder="1" applyAlignment="1">
      <alignment horizontal="center"/>
    </xf>
    <xf numFmtId="9" fontId="0" fillId="0" borderId="2" xfId="76" applyFont="1" applyFill="1" applyBorder="1" applyAlignment="1">
      <alignment horizontal="center"/>
    </xf>
    <xf numFmtId="9" fontId="2" fillId="0" borderId="2" xfId="76" applyFont="1" applyFill="1" applyBorder="1" applyAlignment="1">
      <alignment horizontal="center"/>
    </xf>
    <xf numFmtId="0" fontId="2" fillId="0" borderId="2" xfId="0" applyFont="1" applyBorder="1" applyAlignment="1">
      <alignment horizontal="center"/>
    </xf>
    <xf numFmtId="165" fontId="2" fillId="0" borderId="2" xfId="0" applyNumberFormat="1" applyFont="1" applyBorder="1" applyAlignment="1">
      <alignment horizontal="center"/>
    </xf>
    <xf numFmtId="2" fontId="20" fillId="0" borderId="2" xfId="82" applyNumberFormat="1" applyBorder="1"/>
    <xf numFmtId="2" fontId="0" fillId="0" borderId="2" xfId="0" applyNumberFormat="1" applyBorder="1" applyAlignment="1">
      <alignment horizontal="center"/>
    </xf>
    <xf numFmtId="2" fontId="0" fillId="0" borderId="0" xfId="0" applyNumberFormat="1" applyAlignment="1">
      <alignment horizontal="center"/>
    </xf>
    <xf numFmtId="165" fontId="0" fillId="0" borderId="17" xfId="0" applyNumberFormat="1" applyBorder="1" applyAlignment="1">
      <alignment horizontal="center" vertical="center"/>
    </xf>
    <xf numFmtId="0" fontId="1" fillId="9" borderId="0" xfId="78" applyFill="1" applyAlignment="1">
      <alignment horizontal="center" vertical="center"/>
    </xf>
    <xf numFmtId="0" fontId="1" fillId="0" borderId="0" xfId="78" applyAlignment="1">
      <alignment horizontal="left" vertical="center" wrapText="1"/>
    </xf>
    <xf numFmtId="0" fontId="21" fillId="10" borderId="0" xfId="78" applyFont="1" applyFill="1" applyAlignment="1">
      <alignment horizontal="left" vertical="center"/>
    </xf>
    <xf numFmtId="0" fontId="2" fillId="10" borderId="0" xfId="78" applyFont="1" applyFill="1" applyAlignment="1">
      <alignment horizontal="left" vertical="center"/>
    </xf>
    <xf numFmtId="0" fontId="0" fillId="0" borderId="0" xfId="78" applyFont="1" applyAlignment="1">
      <alignment horizontal="justify" vertical="top" wrapText="1"/>
    </xf>
    <xf numFmtId="0" fontId="1" fillId="0" borderId="0" xfId="78" applyAlignment="1">
      <alignment horizontal="justify" vertical="top" wrapText="1"/>
    </xf>
    <xf numFmtId="0" fontId="2" fillId="0" borderId="0" xfId="78" applyFont="1" applyAlignment="1">
      <alignment horizontal="center" vertical="center"/>
    </xf>
    <xf numFmtId="0" fontId="1" fillId="0" borderId="0" xfId="78" applyAlignment="1">
      <alignment horizontal="left" vertical="top" wrapText="1"/>
    </xf>
    <xf numFmtId="0" fontId="23" fillId="0" borderId="0" xfId="79" applyFont="1" applyAlignment="1">
      <alignment horizontal="left" vertical="top"/>
    </xf>
    <xf numFmtId="0" fontId="21" fillId="10" borderId="0" xfId="78" applyFont="1" applyFill="1" applyAlignment="1">
      <alignment horizontal="center" vertical="top" wrapText="1"/>
    </xf>
    <xf numFmtId="0" fontId="24" fillId="0" borderId="0" xfId="78" applyFont="1" applyAlignment="1">
      <alignment horizontal="left" vertical="center" wrapText="1"/>
    </xf>
    <xf numFmtId="0" fontId="1" fillId="0" borderId="0" xfId="78" applyAlignment="1">
      <alignment horizontal="left"/>
    </xf>
    <xf numFmtId="0" fontId="15" fillId="0" borderId="0" xfId="77" applyAlignment="1">
      <alignment horizontal="left"/>
    </xf>
    <xf numFmtId="0" fontId="24" fillId="0" borderId="2" xfId="0" applyFont="1" applyBorder="1" applyAlignment="1">
      <alignment horizontal="center" vertical="center"/>
    </xf>
  </cellXfs>
  <cellStyles count="85">
    <cellStyle name="2x indented GHG Textfiels" xfId="1" xr:uid="{2B80E756-B3E9-4425-8B6C-8B73ED6B9014}"/>
    <cellStyle name="2x indented GHG Textfiels 2" xfId="2" xr:uid="{D2D2DD2D-883A-4CAE-B6F0-6094562A1E40}"/>
    <cellStyle name="5x indented GHG Textfiels" xfId="3" xr:uid="{9EF38F24-1EDE-469B-8DEA-D669AF819722}"/>
    <cellStyle name="5x indented GHG Textfiels 2" xfId="4" xr:uid="{14B2DF93-D7E4-46E9-BE11-DDB6C81265E7}"/>
    <cellStyle name="AggblueBoldCels" xfId="5" xr:uid="{DFA2F7A4-57F4-4BB7-A277-BDB47D1C5ADC}"/>
    <cellStyle name="AggblueBoldCels 2" xfId="6" xr:uid="{1934A20B-71A0-4B15-9C2E-F58D169ADC0A}"/>
    <cellStyle name="AggblueBoldCels 2 2" xfId="7" xr:uid="{BC0F4964-E4C2-4FFA-9942-2E2DDB20034A}"/>
    <cellStyle name="AggblueBoldCels 3" xfId="8" xr:uid="{A55D82AD-ED19-450A-80C5-3633A9B6FBE8}"/>
    <cellStyle name="AggblueCels" xfId="9" xr:uid="{8E3C2D72-F5BF-43DE-8E06-C7D0C2C89877}"/>
    <cellStyle name="AggblueCels 2" xfId="10" xr:uid="{0F2B049B-735C-4C2D-AD67-086949216EC0}"/>
    <cellStyle name="AggblueCels 2 2" xfId="11" xr:uid="{F95A14A6-F45A-4851-9729-C2468018B3AB}"/>
    <cellStyle name="AggblueCels 3" xfId="12" xr:uid="{A2ABBC74-44DD-4B18-AEF6-C3439CA0733F}"/>
    <cellStyle name="AggblueCels_1x" xfId="13" xr:uid="{C1E32CB7-8D0E-49D4-8E1E-BF0D011C82CD}"/>
    <cellStyle name="AggBoldCells" xfId="14" xr:uid="{5CFD84C1-F22E-4337-9195-E8F6C12BA0FB}"/>
    <cellStyle name="AggBoldCells 2" xfId="15" xr:uid="{E0D77355-9BA2-422F-A8B0-A2D525A470C5}"/>
    <cellStyle name="AggCels" xfId="16" xr:uid="{E100C73C-E563-4C1C-AFC5-2FA431230AF5}"/>
    <cellStyle name="AggCels 2" xfId="17" xr:uid="{6182CD15-A73B-4031-948B-D7ACC1C035CF}"/>
    <cellStyle name="AggGreen" xfId="18" xr:uid="{3C4D7342-CA26-4B28-9C4D-01F3218A6731}"/>
    <cellStyle name="AggGreen 2" xfId="19" xr:uid="{DF3E7733-B80B-4587-B87A-8C6368B60DCB}"/>
    <cellStyle name="AggGreen_Bbdr" xfId="20" xr:uid="{464BEB5B-D4C5-46AD-9247-29FD41214CCC}"/>
    <cellStyle name="AggGreen12" xfId="21" xr:uid="{8C1B9716-11E2-4220-9781-992FD7DCAF75}"/>
    <cellStyle name="AggGreen12 2" xfId="22" xr:uid="{889B6D87-B0FC-4BA1-854C-86539513AA46}"/>
    <cellStyle name="AggOrange" xfId="23" xr:uid="{A00BAA08-F452-42A5-958C-605D411C04FA}"/>
    <cellStyle name="AggOrange 2" xfId="24" xr:uid="{F92E96EB-273C-4440-AB1E-1ED4F5D803CC}"/>
    <cellStyle name="AggOrange_B_border" xfId="25" xr:uid="{754974FF-EC43-4B2B-87F5-DF6CCD6CB1EE}"/>
    <cellStyle name="AggOrange9" xfId="26" xr:uid="{41947407-D181-49D3-A1B3-72BB2E70369C}"/>
    <cellStyle name="AggOrange9 2" xfId="27" xr:uid="{BA8D738F-53FD-4CB4-B84E-C55A78B38009}"/>
    <cellStyle name="AggOrangeLB_2x" xfId="28" xr:uid="{EF6A259E-C5BB-46F2-9BCC-BCAE77A255BD}"/>
    <cellStyle name="AggOrangeLBorder" xfId="29" xr:uid="{8C743F4A-2E80-4857-9318-FEDC0DFC77E9}"/>
    <cellStyle name="AggOrangeLBorder 2" xfId="30" xr:uid="{82C9FB13-DD1A-429B-A15C-40C09ED9537B}"/>
    <cellStyle name="AggOrangeRBorder" xfId="31" xr:uid="{C5D96AC8-F6F2-4515-B06B-E3CB4CC4E597}"/>
    <cellStyle name="AggOrangeRBorder 2" xfId="32" xr:uid="{41429750-73D3-4D21-8294-C901CEF0D771}"/>
    <cellStyle name="Bold GHG Numbers (0.00)" xfId="33" xr:uid="{59B1BFE9-8BB4-4C29-A552-05F4B3C9002B}"/>
    <cellStyle name="Bold GHG Numbers (0.00) 2" xfId="34" xr:uid="{DF0D7031-3951-44C0-844D-0E99A55D1241}"/>
    <cellStyle name="Constants" xfId="35" xr:uid="{A4BE4501-09A3-46D9-B7B6-55833FF96CD5}"/>
    <cellStyle name="Constants 2" xfId="36" xr:uid="{A89E1EBB-D441-4D94-AF87-808A236CE086}"/>
    <cellStyle name="CustomCellsOrange" xfId="37" xr:uid="{E44B5CEB-C529-43BB-B6E7-D2E3F09630F0}"/>
    <cellStyle name="CustomizationCells" xfId="38" xr:uid="{DD609E23-13F6-4B41-B8AF-6601362AE677}"/>
    <cellStyle name="CustomizationGreenCells" xfId="39" xr:uid="{4749ECC2-2E86-4A65-A9CF-AF50CB972D85}"/>
    <cellStyle name="DocBox_EmptyRow" xfId="40" xr:uid="{B9F48726-733E-47CD-81C3-FA3CAE333EF0}"/>
    <cellStyle name="Empty_B_border" xfId="41" xr:uid="{0D8C38FC-FAFE-4B14-9389-2A9E760B0A5E}"/>
    <cellStyle name="Headline" xfId="42" xr:uid="{665E331D-C438-4051-8910-BD7457F3A81D}"/>
    <cellStyle name="Headline 2" xfId="43" xr:uid="{047CB0AF-B536-43E6-9832-DF3ADEEBB41F}"/>
    <cellStyle name="Hyperlink" xfId="77" builtinId="8"/>
    <cellStyle name="InputCells" xfId="44" xr:uid="{B5AA6CB2-8CA7-4342-82F6-C63569544D73}"/>
    <cellStyle name="InputCells 2" xfId="45" xr:uid="{6B52982F-D705-4920-A51F-9D09C6D46D39}"/>
    <cellStyle name="InputCells12" xfId="46" xr:uid="{1E697D73-D22D-40AD-BEFB-7BB260DEF2EC}"/>
    <cellStyle name="InputCells12 2" xfId="47" xr:uid="{8FF0F8C7-2AEC-423E-BE76-EF506113CCA2}"/>
    <cellStyle name="InputCells12_BBorder" xfId="48" xr:uid="{46CAFCB4-6FC3-49B0-B19B-DA0F99BC392A}"/>
    <cellStyle name="IntCells" xfId="49" xr:uid="{1E2AD5C9-00CC-484B-8F0D-B26B2C05046D}"/>
    <cellStyle name="IntCells 2" xfId="50" xr:uid="{248B64BC-8482-4805-996D-42D6DFDBA98A}"/>
    <cellStyle name="KP_thin_border_dark_grey" xfId="51" xr:uid="{DB9127A1-0667-42F8-AA3F-DBD91985AB46}"/>
    <cellStyle name="Normal" xfId="0" builtinId="0"/>
    <cellStyle name="Normal 2" xfId="52" xr:uid="{965FAD91-9C94-401E-BD2B-59DE216A13DB}"/>
    <cellStyle name="Normal 2 2" xfId="78" xr:uid="{F156555E-7D83-443F-9B07-CB1E067BEA57}"/>
    <cellStyle name="Normal 2 3" xfId="82" xr:uid="{7351FEC4-F69D-4C6C-A25F-A7BBE0E23FF5}"/>
    <cellStyle name="Normal 3" xfId="79" xr:uid="{E8EB28B2-D93C-4019-A751-68C5F028F7FE}"/>
    <cellStyle name="Normal 4" xfId="80" xr:uid="{7A9DAC37-279F-453B-8CB0-56E19E53C843}"/>
    <cellStyle name="Normal 5" xfId="84" xr:uid="{04902184-A0DB-44DA-8E49-D99672ABEE87}"/>
    <cellStyle name="Normal GHG Numbers (0.00)" xfId="53" xr:uid="{0C36B146-8570-41A4-A7F4-0C7C28CE4974}"/>
    <cellStyle name="Normal GHG Numbers (0.00) 2" xfId="54" xr:uid="{F4DE30DB-C7EC-4EE0-97A6-E9EB0B26936A}"/>
    <cellStyle name="Normal GHG Textfiels Bold" xfId="55" xr:uid="{AEC3A817-EAC4-417A-9E58-B5D855414DC9}"/>
    <cellStyle name="Normal GHG Textfiels Bold 2" xfId="56" xr:uid="{87635A1A-9BC6-4A1F-8EA1-B3D4FDED0004}"/>
    <cellStyle name="Normal GHG whole table" xfId="57" xr:uid="{0FE90C76-D9D7-4EFC-B7D3-FC66098A5D8C}"/>
    <cellStyle name="Normal GHG whole table 2" xfId="58" xr:uid="{24E0C203-7A77-475E-B776-0B957BA2F2A9}"/>
    <cellStyle name="Normal GHG-Shade" xfId="59" xr:uid="{4F1508C3-84E6-4CFE-B189-ECD8931BCE44}"/>
    <cellStyle name="Normal GHG-Shade 2" xfId="60" xr:uid="{84B2506B-BB3F-40B7-BA5B-F1DB2FCB9BA3}"/>
    <cellStyle name="Normal GHG-Shade 2 2" xfId="61" xr:uid="{9CE661DF-FFF4-459D-8CEC-AE5F8E0A3E0B}"/>
    <cellStyle name="Normal GHG-Shade 3" xfId="62" xr:uid="{1C322DF3-EDA9-4E2F-9953-224969014DD9}"/>
    <cellStyle name="Normál_Munka1" xfId="63" xr:uid="{1845F7D7-E377-4E06-92A7-0C48E4CC24ED}"/>
    <cellStyle name="Pattern" xfId="64" xr:uid="{208311C5-CA1F-4B26-AF4C-E4F24C995BAE}"/>
    <cellStyle name="Pattern 2" xfId="65" xr:uid="{D1C128FD-13B7-4577-9CAD-A817EFA193BE}"/>
    <cellStyle name="Percent" xfId="76" builtinId="5"/>
    <cellStyle name="Percent 2" xfId="67" xr:uid="{346F28EE-51BA-45AD-88D4-0C04C78E8AD7}"/>
    <cellStyle name="Percent 2 2" xfId="83" xr:uid="{6858C1ED-8FB8-4B65-BA92-AB6743F409D6}"/>
    <cellStyle name="Percent 3" xfId="66" xr:uid="{86442B7C-5782-4430-8377-9AA9D0711C38}"/>
    <cellStyle name="Percent 4" xfId="81" xr:uid="{E69114DB-50E0-4882-8AA5-56DC742714CC}"/>
    <cellStyle name="Shade" xfId="68" xr:uid="{49B47362-1807-439C-9F10-819137FBFDB1}"/>
    <cellStyle name="Shade 2" xfId="69" xr:uid="{85D11C79-904F-456D-BA39-27C935D7F42C}"/>
    <cellStyle name="Shade_B_border2" xfId="70" xr:uid="{2A0075F6-8205-4083-B9EE-8EE078F8C2B8}"/>
    <cellStyle name="Standard 2" xfId="71" xr:uid="{73C6C33C-1B68-405E-97F9-C99C0AA5EC81}"/>
    <cellStyle name="Standard 3" xfId="72" xr:uid="{009BBBB5-A873-46B4-9907-59E8E935CF1E}"/>
    <cellStyle name="Гиперссылка" xfId="73" xr:uid="{0904FDDA-0145-4880-B49B-68AEFC9815E9}"/>
    <cellStyle name="Гиперссылка 2" xfId="74" xr:uid="{D756FF63-D385-4AAA-82B1-21D9DBB55C89}"/>
    <cellStyle name="Обычный_2++" xfId="75" xr:uid="{82FB0E71-A773-47C9-8F6D-11BDD70B358B}"/>
  </cellStyles>
  <dxfs count="163">
    <dxf>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top" textRotation="0" wrapText="0" indent="0" justifyLastLine="0" shrinkToFit="0" readingOrder="0"/>
    </dxf>
    <dxf>
      <border>
        <bottom style="thin">
          <color indexed="64"/>
        </bottom>
      </border>
    </dxf>
    <dxf>
      <font>
        <b/>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top" textRotation="0" wrapText="0" indent="0" justifyLastLine="0" shrinkToFit="0" readingOrder="0"/>
    </dxf>
    <dxf>
      <border>
        <bottom style="thin">
          <color indexed="64"/>
        </bottom>
      </border>
    </dxf>
    <dxf>
      <font>
        <b/>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outline="0">
        <left style="thin">
          <color indexed="64"/>
        </left>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65" formatCode="0.0"/>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79998168889431442"/>
        </patternFill>
      </fill>
      <alignmen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thin">
          <color indexed="64"/>
        </left>
      </border>
    </dxf>
    <dxf>
      <font>
        <b/>
        <i val="0"/>
        <strike val="0"/>
        <condense val="0"/>
        <extend val="0"/>
        <outline val="0"/>
        <shadow val="0"/>
        <u val="none"/>
        <vertAlign val="baseline"/>
        <sz val="11"/>
        <color auto="1"/>
        <name val="Calibri"/>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lef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8" formatCode="#,##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7" formatCode="#,##0.0000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7" formatCode="#,##0.0000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7" formatCode="#,##0.0000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6" formatCode="0.00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border>
    </dxf>
    <dxf>
      <font>
        <b/>
        <i val="0"/>
        <strike val="0"/>
        <condense val="0"/>
        <extend val="0"/>
        <outline val="0"/>
        <shadow val="0"/>
        <u val="none"/>
        <vertAlign val="baseline"/>
        <sz val="11"/>
        <color auto="1"/>
        <name val="Calibri"/>
        <family val="2"/>
        <scheme val="none"/>
      </font>
      <fill>
        <patternFill patternType="solid">
          <fgColor indexed="64"/>
          <bgColor theme="4" tint="0.79998168889431442"/>
        </patternFill>
      </fill>
      <alignment horizontal="center" vertical="center" textRotation="0" wrapText="1" indent="0" justifyLastLine="0" shrinkToFit="0" readingOrder="0"/>
    </dxf>
    <dxf>
      <numFmt numFmtId="165" formatCode="0.0"/>
      <border diagonalUp="0" diagonalDown="0">
        <left style="thin">
          <color indexed="64"/>
        </left>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fill>
        <patternFill patternType="solid">
          <fgColor indexed="64"/>
          <bgColor theme="5" tint="0.5999938962981048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auto="1"/>
        <name val="Calibri"/>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Table Style 1" pivot="0" count="0" xr9:uid="{8978FA97-12EF-4954-8F99-4D3871F1BB68}"/>
  </tableStyles>
  <colors>
    <mruColors>
      <color rgb="FFB4D48C"/>
      <color rgb="FF71C9EB"/>
      <color rgb="FFF49A70"/>
      <color rgb="FF9D9D9C"/>
      <color rgb="FF000000"/>
      <color rgb="FFE2F0D9"/>
      <color rgb="FF8D210B"/>
      <color rgb="FF1F4E79"/>
      <color rgb="FF5B9BD5"/>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1836420</xdr:colOff>
      <xdr:row>1</xdr:row>
      <xdr:rowOff>29081</xdr:rowOff>
    </xdr:from>
    <xdr:to>
      <xdr:col>4</xdr:col>
      <xdr:colOff>175260</xdr:colOff>
      <xdr:row>1</xdr:row>
      <xdr:rowOff>419100</xdr:rowOff>
    </xdr:to>
    <xdr:pic>
      <xdr:nvPicPr>
        <xdr:cNvPr id="3" name="Picture 2">
          <a:extLst>
            <a:ext uri="{FF2B5EF4-FFF2-40B4-BE49-F238E27FC236}">
              <a16:creationId xmlns:a16="http://schemas.microsoft.com/office/drawing/2014/main" id="{D41B448B-978C-9A2F-C329-4C9FA3FBFF3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508" b="30951"/>
        <a:stretch/>
      </xdr:blipFill>
      <xdr:spPr>
        <a:xfrm>
          <a:off x="2438400" y="211961"/>
          <a:ext cx="1775460" cy="390019"/>
        </a:xfrm>
        <a:prstGeom prst="rect">
          <a:avLst/>
        </a:prstGeom>
      </xdr:spPr>
    </xdr:pic>
    <xdr:clientData/>
  </xdr:twoCellAnchor>
  <xdr:twoCellAnchor editAs="oneCell">
    <xdr:from>
      <xdr:col>1</xdr:col>
      <xdr:colOff>1150619</xdr:colOff>
      <xdr:row>0</xdr:row>
      <xdr:rowOff>80273</xdr:rowOff>
    </xdr:from>
    <xdr:to>
      <xdr:col>1</xdr:col>
      <xdr:colOff>1847848</xdr:colOff>
      <xdr:row>1</xdr:row>
      <xdr:rowOff>535305</xdr:rowOff>
    </xdr:to>
    <xdr:pic>
      <xdr:nvPicPr>
        <xdr:cNvPr id="5" name="Picture 4">
          <a:extLst>
            <a:ext uri="{FF2B5EF4-FFF2-40B4-BE49-F238E27FC236}">
              <a16:creationId xmlns:a16="http://schemas.microsoft.com/office/drawing/2014/main" id="{BA7AE829-FF70-A29D-DA85-E6979303A2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599" y="80273"/>
          <a:ext cx="697229" cy="637912"/>
        </a:xfrm>
        <a:prstGeom prst="rect">
          <a:avLst/>
        </a:prstGeom>
      </xdr:spPr>
    </xdr:pic>
    <xdr:clientData/>
  </xdr:twoCellAnchor>
  <xdr:twoCellAnchor editAs="oneCell">
    <xdr:from>
      <xdr:col>1</xdr:col>
      <xdr:colOff>167641</xdr:colOff>
      <xdr:row>0</xdr:row>
      <xdr:rowOff>132522</xdr:rowOff>
    </xdr:from>
    <xdr:to>
      <xdr:col>1</xdr:col>
      <xdr:colOff>1051560</xdr:colOff>
      <xdr:row>1</xdr:row>
      <xdr:rowOff>440055</xdr:rowOff>
    </xdr:to>
    <xdr:pic>
      <xdr:nvPicPr>
        <xdr:cNvPr id="7" name="Picture 6">
          <a:extLst>
            <a:ext uri="{FF2B5EF4-FFF2-40B4-BE49-F238E27FC236}">
              <a16:creationId xmlns:a16="http://schemas.microsoft.com/office/drawing/2014/main" id="{192D294F-3E52-BFA5-9FC6-0FD006C459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9621" y="132522"/>
          <a:ext cx="883919" cy="4904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ED8E256-78AF-47DF-8C6C-9FE9F7AA4065}" name="Table14" displayName="Table14" ref="A2:AK49" totalsRowShown="0" headerRowDxfId="162" headerRowBorderDxfId="161" tableBorderDxfId="160" totalsRowBorderDxfId="159" headerRowCellStyle="Normal 2 3" dataCellStyle="Normal 2 3">
  <autoFilter ref="A2:AK49" xr:uid="{8ED8E256-78AF-47DF-8C6C-9FE9F7AA4065}"/>
  <tableColumns count="37">
    <tableColumn id="1" xr3:uid="{5A5A39CD-A262-40E7-9E56-3BF8CB3B3A76}" name="Party" dataDxfId="158" dataCellStyle="Normal 2 3"/>
    <tableColumn id="2" xr3:uid="{AFFB7014-278E-4AF0-972C-25910129C6E0}" name="Non-EIT" dataDxfId="157" dataCellStyle="Normal 2 3"/>
    <tableColumn id="3" xr3:uid="{17002082-568F-43EA-BB46-B87719491814}" name="EIT" dataDxfId="156" dataCellStyle="Normal 2 3"/>
    <tableColumn id="4" xr3:uid="{E97B7488-0E0A-4A12-AA22-299A8AF72B2B}" name="EU" dataDxfId="155" dataCellStyle="Normal 2 3"/>
    <tableColumn id="5" xr3:uid="{45F4EA60-41E4-47D0-A526-2EBC5DF8E59F}" name="Base year" dataDxfId="154" dataCellStyle="Normal 2 3"/>
    <tableColumn id="6" xr3:uid="{63D4E3AE-CCA7-4D5D-968D-D6DA6CFA1C61}" name="1990" dataDxfId="153" dataCellStyle="Normal 2 3"/>
    <tableColumn id="7" xr3:uid="{26285B98-5002-4C8A-8DA6-2449E43EFC01}" name="1991" dataDxfId="152" dataCellStyle="Normal 2 3"/>
    <tableColumn id="8" xr3:uid="{0CCCA1E8-1E0A-40FD-BB3A-197A14B88702}" name="1992" dataDxfId="151" dataCellStyle="Normal 2 3"/>
    <tableColumn id="9" xr3:uid="{701EDAC1-B6C0-46AA-9011-54F20075F2DD}" name="1993" dataDxfId="150" dataCellStyle="Normal 2 3"/>
    <tableColumn id="10" xr3:uid="{7ACA12F7-1E4D-49C3-BA3B-0DD81B0DDA3D}" name="1994" dataDxfId="149" dataCellStyle="Normal 2 3"/>
    <tableColumn id="11" xr3:uid="{F2D5559F-7590-4322-9D73-F1E4B2ECE4AD}" name="1995" dataDxfId="148" dataCellStyle="Normal 2 3"/>
    <tableColumn id="12" xr3:uid="{579FD771-2BB1-449D-8EAC-59791125D20F}" name="1996" dataDxfId="147" dataCellStyle="Normal 2 3"/>
    <tableColumn id="13" xr3:uid="{B8F6E11F-3511-4DBB-A5A4-3957BC9945FB}" name="1997" dataDxfId="146" dataCellStyle="Normal 2 3"/>
    <tableColumn id="14" xr3:uid="{1D03D1F6-D239-41AA-B7D6-3423B2E98636}" name="1998" dataDxfId="145" dataCellStyle="Normal 2 3"/>
    <tableColumn id="15" xr3:uid="{40AF2598-51FB-417A-BE79-0FE80D344FD9}" name="1999" dataDxfId="144" dataCellStyle="Normal 2 3"/>
    <tableColumn id="16" xr3:uid="{DDC07C44-9F74-43AB-9583-42BF63F97661}" name="2000" dataDxfId="143" dataCellStyle="Normal 2 3"/>
    <tableColumn id="17" xr3:uid="{FE00B7E3-47DB-4A56-80A3-199D9EBAD47F}" name="2001" dataDxfId="142" dataCellStyle="Normal 2 3"/>
    <tableColumn id="18" xr3:uid="{FB1D9C37-80D4-4BF0-8EE2-615E43BDE7F4}" name="2002" dataDxfId="141" dataCellStyle="Normal 2 3"/>
    <tableColumn id="19" xr3:uid="{9CBE9DC3-E503-462A-BFEF-DBC410803FE2}" name="2003" dataDxfId="140" dataCellStyle="Normal 2 3"/>
    <tableColumn id="20" xr3:uid="{6D40E03C-5243-41CB-B1E5-F1143094820F}" name="2004" dataDxfId="139" dataCellStyle="Normal 2 3"/>
    <tableColumn id="21" xr3:uid="{E179789C-9628-44C8-BBC9-7845BEF283D1}" name="2005" dataDxfId="138" dataCellStyle="Normal 2 3"/>
    <tableColumn id="22" xr3:uid="{80147B21-1323-4F6B-9EAC-A7C08992706C}" name="2006" dataDxfId="137" dataCellStyle="Normal 2 3"/>
    <tableColumn id="23" xr3:uid="{AB656605-F9DC-4A45-8FA6-6E1A2FC462BA}" name="2007" dataDxfId="136" dataCellStyle="Normal 2 3"/>
    <tableColumn id="24" xr3:uid="{B67C06BF-F580-4000-AB5E-1B505107E569}" name="2008" dataDxfId="135" dataCellStyle="Normal 2 3"/>
    <tableColumn id="25" xr3:uid="{1290AA20-B962-48DC-AF3F-2D8001323C22}" name="2009" dataDxfId="134" dataCellStyle="Normal 2 3"/>
    <tableColumn id="26" xr3:uid="{63111C3D-B0FC-48BA-88C0-F97C3ED923EB}" name="2010" dataDxfId="133" dataCellStyle="Normal 2 3"/>
    <tableColumn id="27" xr3:uid="{C5EAE28D-2289-4575-97E9-E7F981653960}" name="2011" dataDxfId="132" dataCellStyle="Normal 2 3"/>
    <tableColumn id="28" xr3:uid="{F15F61D9-B0A1-495A-B893-DEF4A8E82236}" name="2012" dataDxfId="131" dataCellStyle="Normal 2 3"/>
    <tableColumn id="29" xr3:uid="{A7C043AC-49E2-4127-8B2A-4B89A8E015C6}" name="2013" dataDxfId="130" dataCellStyle="Normal 2 3"/>
    <tableColumn id="30" xr3:uid="{E9CC7417-AD04-47CF-8F77-7876C7761AC1}" name="2014" dataDxfId="129" dataCellStyle="Normal 2 3"/>
    <tableColumn id="31" xr3:uid="{DECD1645-0C11-4261-A0DB-CA7405C32FFF}" name="2015" dataDxfId="128" dataCellStyle="Normal 2 3"/>
    <tableColumn id="32" xr3:uid="{3425F8F5-4EA7-48DA-8A3D-7A06FD095A0E}" name="2016" dataDxfId="127" dataCellStyle="Normal 2 3"/>
    <tableColumn id="33" xr3:uid="{E7934FFB-1A8A-4D24-876B-C154307D37A7}" name="2017" dataDxfId="126" dataCellStyle="Normal 2 3"/>
    <tableColumn id="34" xr3:uid="{B0D5BB97-0444-4DDF-A947-52D083CC18FD}" name="2018" dataDxfId="125" dataCellStyle="Normal 2 3"/>
    <tableColumn id="35" xr3:uid="{8DD78049-D8B2-4F3B-815A-465DE2A13B4C}" name="2019" dataDxfId="124" dataCellStyle="Normal 2 3"/>
    <tableColumn id="36" xr3:uid="{9F320756-95D4-4730-BDFB-1624C512C280}" name="2020" dataDxfId="123" dataCellStyle="Normal 2 3"/>
    <tableColumn id="37" xr3:uid="{2A025C87-DBA1-46FA-BDE2-CD1FB8B267E6}" name="2021" dataDxfId="122" dataCellStyle="Normal 2 3"/>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98A243-B5A1-413B-AE3D-AE96EC1D8612}" name="Table5" displayName="Table5" ref="A24:E41" totalsRowShown="0" headerRowDxfId="23" headerRowBorderDxfId="22" tableBorderDxfId="21" totalsRowBorderDxfId="20">
  <autoFilter ref="A24:E41" xr:uid="{9D98A243-B5A1-413B-AE3D-AE96EC1D8612}"/>
  <tableColumns count="5">
    <tableColumn id="1" xr3:uid="{858DD210-E8F0-4451-9241-9C518E1B209C}" name="Party" dataDxfId="19"/>
    <tableColumn id="2" xr3:uid="{AEC7549D-876A-4588-9B24-C54689871F78}" name="End year Scope" dataDxfId="18"/>
    <tableColumn id="3" xr3:uid="{FA29268B-C8D9-4C42-B73B-ECC6C0D80030}" name="Indicative value (as provided in NDC)" dataDxfId="17"/>
    <tableColumn id="4" xr3:uid="{7D859415-95FC-4DA2-A8C0-E93AE0E70EC6}" name="Definitive value (as provided in NDC)" dataDxfId="16"/>
    <tableColumn id="5" xr3:uid="{CCB3DC46-A06B-4196-A3ED-2CA7B01C7C89}" name="Excerpts from NDC document" dataDxfId="15"/>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17A1599-41A1-4649-A7AB-02AC4FE86235}" name="Table12" displayName="Table12" ref="A2:B45" totalsRowShown="0" headerRowDxfId="14" dataDxfId="12" headerRowBorderDxfId="13" tableBorderDxfId="11" totalsRowBorderDxfId="10">
  <autoFilter ref="A2:B45" xr:uid="{017A1599-41A1-4649-A7AB-02AC4FE86235}"/>
  <tableColumns count="2">
    <tableColumn id="1" xr3:uid="{A1476F08-CA8C-4112-8BD3-FD03809EDC2B}" name="Party" dataDxfId="9"/>
    <tableColumn id="2" xr3:uid="{9D12C8DA-CF09-4EBB-B954-A081C3129830}" name="Net zero date" dataDxfId="8"/>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4D048F3-8A56-4BD3-A638-8B972AF9B97A}" name="Table15" displayName="Table15" ref="D2:F9" totalsRowShown="0" headerRowDxfId="7" dataDxfId="5" headerRowBorderDxfId="6" tableBorderDxfId="4" totalsRowBorderDxfId="3">
  <autoFilter ref="D2:F9" xr:uid="{64D048F3-8A56-4BD3-A638-8B972AF9B97A}"/>
  <tableColumns count="3">
    <tableColumn id="1" xr3:uid="{D105349E-26D1-451F-B87C-810F3B0E347C}" name="Net zero date" dataDxfId="2"/>
    <tableColumn id="2" xr3:uid="{0B4D30DD-60D5-4CA0-AFCA-CB3F4F48F95C}" name="Number of developed countries " dataDxfId="1"/>
    <tableColumn id="3" xr3:uid="{D2B34B9A-AA15-4808-833F-FFCD3DB528E0}" name="Countries "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7BB4C65-F635-43EE-8810-CAE114A8E094}" name="Table1522" displayName="Table1522" ref="A1:K18" totalsRowShown="0" headerRowDxfId="121" tableBorderDxfId="120">
  <autoFilter ref="A1:K18" xr:uid="{EF58F93E-26D0-4D2E-94DE-259878F5BCEF}"/>
  <sortState xmlns:xlrd2="http://schemas.microsoft.com/office/spreadsheetml/2017/richdata2" ref="A2:K18">
    <sortCondition descending="1" ref="H1:H18"/>
  </sortState>
  <tableColumns count="11">
    <tableColumn id="1" xr3:uid="{CFA0B7B8-52EF-4CD2-AE07-81A3F87DAAA3}" name="Party" dataDxfId="119"/>
    <tableColumn id="2" xr3:uid="{69753248-7AD6-470A-8969-EC74C18E498C}" name="Base year" dataDxfId="118"/>
    <tableColumn id="3" xr3:uid="{89026AC4-CD21-4587-AC09-0D8107E53CA4}" name="Based Year Emissions scope (with LULUCF (L); without LULUCF(WL); with Indirect (I); not disclosed (blank))" dataDxfId="117"/>
    <tableColumn id="4" xr3:uid="{A253153B-C27A-4159-A97D-F75DA3917CBF}" name="NDC specified emission level in BAU base year in MtCO₂e" dataDxfId="116"/>
    <tableColumn id="5" xr3:uid="{BDA1B68E-1871-4E5C-B688-C0CFD223BA68}" name="Emission level in base year in GHG total with LULUCF in MtCO2e" dataDxfId="115"/>
    <tableColumn id="6" xr3:uid="{E5F21FC5-F429-449E-B139-E629BA60199E}" name="Emission level in base year in GHG total without LULUCF in MtCO2e" dataDxfId="114"/>
    <tableColumn id="7" xr3:uid="{971C642F-459C-4B99-A854-136057303860}" name="Emission level in base year in GHG total without LULUCF with indirect emissions in MtCO2e" dataDxfId="113"/>
    <tableColumn id="8" xr3:uid="{E1BF1EF2-AB7A-4EBD-8791-8A537B4728DA}" name="NDC Base Year Emissions (MTCO2 e)" dataDxfId="112">
      <calculatedColumnFormula>IF(C2="L",IF(ISBLANK(E2), D2,E2),IF(C2="WLI",G2,IF(C2="WL",F2,E2)))</calculatedColumnFormula>
    </tableColumn>
    <tableColumn id="9" xr3:uid="{5CA587ED-A57F-41AE-9154-067B558C4FE2}" name="2030 NDC target" dataDxfId="111"/>
    <tableColumn id="10" xr3:uid="{13837178-F520-40BE-B4B2-6B2778F154A9}" name="NDC target emission level in 2030 in MtCO2e  (with LULUCF)" dataDxfId="110">
      <calculatedColumnFormula>H2-(H2*I2)</calculatedColumnFormula>
    </tableColumn>
    <tableColumn id="14" xr3:uid="{32694D6C-4972-44AD-9A97-E2709BE5A7F5}" name="Notes" dataDxfId="109"/>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927E23-C4F2-4D18-A4C4-FD36BBA5579F}" name="Table1" displayName="Table1" ref="A2:F50" totalsRowShown="0" headerRowDxfId="108" headerRowCellStyle="Normal 2 3" dataCellStyle="Normal 2 3">
  <autoFilter ref="A2:F50" xr:uid="{BD927E23-C4F2-4D18-A4C4-FD36BBA5579F}"/>
  <tableColumns count="6">
    <tableColumn id="1" xr3:uid="{B63B5347-026B-4DE5-9349-23D7120A1A38}" name="Party" dataDxfId="107" dataCellStyle="Normal 2 3"/>
    <tableColumn id="2" xr3:uid="{DB4D1F97-5ED9-47C9-9A82-06767099DC5F}" name="Non-EIT" dataDxfId="106" dataCellStyle="Normal 2 3"/>
    <tableColumn id="3" xr3:uid="{A95B1266-DE44-4B43-B63D-05F98E7057A6}" name="EIT" dataDxfId="105" dataCellStyle="Normal 2 3"/>
    <tableColumn id="4" xr3:uid="{C8728925-5EFA-4BE1-B354-69833B35756D}" name="EU" dataDxfId="104" dataCellStyle="Normal 2 3"/>
    <tableColumn id="5" xr3:uid="{E897F093-D5CA-46D9-906F-F6BCFE184FA8}" name="Projected emissions in 2030 in MtCO2e (with LULUCF)" dataDxfId="103" dataCellStyle="Normal 2 3"/>
    <tableColumn id="6" xr3:uid="{A923EA95-4696-48F7-8AA3-CC47385B7578}" name="Source" dataDxfId="10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81DE1D3-A13B-4403-868C-81FC95D9BA2C}" name="Table13" displayName="Table13" ref="A1:I18" totalsRowShown="0" headerRowDxfId="101" tableBorderDxfId="100">
  <autoFilter ref="A1:I18" xr:uid="{681DE1D3-A13B-4403-868C-81FC95D9BA2C}"/>
  <sortState xmlns:xlrd2="http://schemas.microsoft.com/office/spreadsheetml/2017/richdata2" ref="A2:I18">
    <sortCondition descending="1" ref="C1:C18"/>
  </sortState>
  <tableColumns count="9">
    <tableColumn id="1" xr3:uid="{0CDC99C5-E376-4FA6-96DA-2D563384E189}" name="Party" dataDxfId="99"/>
    <tableColumn id="6" xr3:uid="{445512E7-AC56-48BE-AE38-C60BED9C3518}" name="Base year" dataDxfId="98"/>
    <tableColumn id="2" xr3:uid="{0CE6B357-4E9F-4EF7-87AE-781CF4B8959B}" name="NDC Base Year Emissions (MTCO2 e)" dataDxfId="97"/>
    <tableColumn id="7" xr3:uid="{B23A9B24-91E8-4433-89E3-2377E4EE6C18}" name="2030 NDC target" dataDxfId="96"/>
    <tableColumn id="8" xr3:uid="{6B260959-6E43-4361-A3F3-6845638E6B08}" name="NDC target emission level in 2030 in MtCO2e  (with LULUCF)" dataDxfId="95">
      <calculatedColumnFormula>Table13[[#This Row],[NDC Base Year Emissions (MTCO2 e)]]-(Table13[[#This Row],[NDC Base Year Emissions (MTCO2 e)]]*Table13[[#This Row],[2030 NDC target]])</calculatedColumnFormula>
    </tableColumn>
    <tableColumn id="3" xr3:uid="{D508629C-E5AD-4006-9095-C18B1BF019C5}" name="Projected 2030 Emissions MtCO2e  (with LULUCF)" dataDxfId="94"/>
    <tableColumn id="11" xr3:uid="{B4A8B5E3-E25E-4022-B623-5540B222FC3B}" name="Projected reduction" dataDxfId="93">
      <calculatedColumnFormula>(Table13[[#This Row],[Projected 2030 Emissions MtCO2e  (with LULUCF)]]-Table13[[#This Row],[NDC Base Year Emissions (MTCO2 e)]])/Table13[[#This Row],[NDC Base Year Emissions (MTCO2 e)]]</calculatedColumnFormula>
    </tableColumn>
    <tableColumn id="4" xr3:uid="{EC6FED25-E013-4514-88CB-5542139C9CD1}" name="Overshoot" dataDxfId="92">
      <calculatedColumnFormula>F2-E2</calculatedColumnFormula>
    </tableColumn>
    <tableColumn id="5" xr3:uid="{0221C57F-ACF9-46B5-9D5F-1FBB6B14D3AB}" name="% contribution" dataDxfId="91">
      <calculatedColumnFormula>H2/$H$19*100</calculatedColumn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CA2E5C5-BD8E-42AC-ADA2-C63AB111C67B}" name="Table218" displayName="Table218" ref="A2:H45" totalsRowShown="0" headerRowDxfId="90">
  <autoFilter ref="A2:H45" xr:uid="{DDD5BE71-8338-45BE-A59A-D19D14974B9F}"/>
  <tableColumns count="8">
    <tableColumn id="1" xr3:uid="{5FC2D62D-7698-45B4-8C08-F84E75272416}" name="Country" dataDxfId="89" dataCellStyle="Normal 2 3"/>
    <tableColumn id="2" xr3:uid="{B2AB1B51-FD1A-4370-B76F-BFDC178D7F44}" name="non-EIT" dataDxfId="88" dataCellStyle="Normal 2 3"/>
    <tableColumn id="3" xr3:uid="{2D192F47-4339-4B4F-B28B-203AB9EE74CB}" name="EIT" dataDxfId="87" dataCellStyle="Normal 2 3"/>
    <tableColumn id="4" xr3:uid="{58D69703-4759-4514-9ABE-F29DE64EE885}" name="EU" dataDxfId="86" dataCellStyle="Normal 2 3"/>
    <tableColumn id="5" xr3:uid="{1E0F4F0C-E789-470B-B21B-1FBC2809AEFA}" name="GHG emissions 2019" dataDxfId="85" dataCellStyle="Normal 2 3"/>
    <tableColumn id="6" xr3:uid="{15A0D28C-86FF-4496-85FB-1CADA6DEA40D}" name="Projected emissions 2030" dataDxfId="84" dataCellStyle="Normal 2 3"/>
    <tableColumn id="7" xr3:uid="{442E14D3-53DD-4805-A9E7-FB3BD34CED29}" name="Change" dataDxfId="83" dataCellStyle="Percent">
      <calculatedColumnFormula>(F3-E3)/E3</calculatedColumnFormula>
    </tableColumn>
    <tableColumn id="8" xr3:uid="{3021F0E5-E8EE-4BB2-9B49-46ABCDD599B9}" name="Meets 43% benchmark" dataDxfId="82">
      <calculatedColumnFormula>IF(G3&gt;-43%,"No", "Yes")</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343E98-2992-4F60-B739-0071E6543BE0}" name="Table2" displayName="Table2" ref="B2:AG8" totalsRowShown="0" headerRowDxfId="81">
  <autoFilter ref="B2:AG8" xr:uid="{F6343E98-2992-4F60-B739-0071E6543BE0}"/>
  <tableColumns count="32">
    <tableColumn id="1" xr3:uid="{BBD67CC1-F2B0-46F4-AFF2-138C07438693}" name="Indicators" dataDxfId="80"/>
    <tableColumn id="2" xr3:uid="{21E5FFD0-CFC3-4B95-B7C7-3D170FEF33CE}" name="2020" dataDxfId="79"/>
    <tableColumn id="3" xr3:uid="{9A464D35-D88E-4751-8652-3E2CE3786246}" name="2021" dataDxfId="78"/>
    <tableColumn id="4" xr3:uid="{6E674474-527A-46E7-9ABB-67FBFB0C1962}" name="2022" dataDxfId="77"/>
    <tableColumn id="5" xr3:uid="{551B036B-EE52-498C-94F7-1D047C02976E}" name="2023" dataDxfId="76"/>
    <tableColumn id="6" xr3:uid="{A7B35F8C-2618-4844-9ECF-9FA3ACC64715}" name="2024" dataDxfId="75"/>
    <tableColumn id="7" xr3:uid="{03875BA3-5C69-44EE-93A1-E871F89DD25B}" name="2025" dataDxfId="74"/>
    <tableColumn id="8" xr3:uid="{F561457A-8A1E-4F31-86C1-CE8FB26AADA4}" name="2026" dataDxfId="73"/>
    <tableColumn id="9" xr3:uid="{663C20B7-444C-4556-8482-A479ADB3FD18}" name="2027" dataDxfId="72"/>
    <tableColumn id="10" xr3:uid="{0D40942B-98D0-455A-9120-E7592E0E07C5}" name="2028" dataDxfId="71"/>
    <tableColumn id="11" xr3:uid="{120212D0-1F7B-460F-853D-4FFB869802B9}" name="2029" dataDxfId="70"/>
    <tableColumn id="12" xr3:uid="{6BFFE425-4E53-4C8E-9A71-357D7C0997E2}" name="2030" dataDxfId="69"/>
    <tableColumn id="13" xr3:uid="{37752A17-EAEF-49AE-A5F1-ED56372237FC}" name="2031" dataDxfId="68"/>
    <tableColumn id="14" xr3:uid="{156BCAEE-EE13-419F-8170-679851A3E9F7}" name="2032" dataDxfId="67"/>
    <tableColumn id="15" xr3:uid="{F9AF95F5-AB8C-4053-9DB1-7E9CCB138165}" name="2033" dataDxfId="66"/>
    <tableColumn id="16" xr3:uid="{41316F91-A42A-444C-B379-6BA66E3F0826}" name="2034" dataDxfId="65"/>
    <tableColumn id="17" xr3:uid="{81904F95-39E2-4DD8-8B67-BF0C2092F00D}" name="2035" dataDxfId="64"/>
    <tableColumn id="18" xr3:uid="{452EDD3E-596A-4C9D-B81C-3A6219048633}" name="2036" dataDxfId="63"/>
    <tableColumn id="19" xr3:uid="{FDCC534F-F4F5-4E12-953A-7373F298865F}" name="2037" dataDxfId="62"/>
    <tableColumn id="20" xr3:uid="{C20B23DF-E02B-4EF6-8B5A-F1EE650E73A5}" name="2038" dataDxfId="61"/>
    <tableColumn id="21" xr3:uid="{1522CA36-D383-4147-A432-0E27D47B5AFC}" name="2039" dataDxfId="60"/>
    <tableColumn id="22" xr3:uid="{6E4CDF98-5B5B-4025-8AA0-75A73B8A037B}" name="2040" dataDxfId="59"/>
    <tableColumn id="23" xr3:uid="{EC15C984-DB2E-42CA-B899-261A580BC21F}" name="2041" dataDxfId="58"/>
    <tableColumn id="24" xr3:uid="{8229529C-BA51-49DD-8FD0-359EFB5FC8CD}" name="2042" dataDxfId="57"/>
    <tableColumn id="25" xr3:uid="{BBF0C3AF-F032-4AAB-970B-D8783E617548}" name="2043" dataDxfId="56"/>
    <tableColumn id="26" xr3:uid="{5D3DC068-D963-4807-BE16-44B90E0A1D83}" name="2044" dataDxfId="55"/>
    <tableColumn id="27" xr3:uid="{DE4DDCE0-A9C6-43B9-BA05-1736D21238BD}" name="2045" dataDxfId="54"/>
    <tableColumn id="28" xr3:uid="{6B32CE62-8D40-4EE8-AA8B-E2544B395982}" name="2046" dataDxfId="53"/>
    <tableColumn id="29" xr3:uid="{5D2F5D8F-1FFC-493D-8D49-2F1A232443DE}" name="2047" dataDxfId="52"/>
    <tableColumn id="30" xr3:uid="{9FDD9884-78DD-4710-A415-437678A40F02}" name="2048" dataDxfId="51"/>
    <tableColumn id="31" xr3:uid="{5204838A-242E-4381-8CAA-6CE72BC0A349}" name="2049" dataDxfId="50"/>
    <tableColumn id="32" xr3:uid="{C8435785-C339-42DA-A652-5CC4358F458B}" name="2050" dataDxfId="4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0113F51-3743-46C7-BAD3-B7940D6528B1}" name="Table3" displayName="Table3" ref="A11:B13" totalsRowShown="0" headerRowDxfId="48" headerRowBorderDxfId="47" tableBorderDxfId="46" totalsRowBorderDxfId="45">
  <autoFilter ref="A11:B13" xr:uid="{A0113F51-3743-46C7-BAD3-B7940D6528B1}"/>
  <tableColumns count="2">
    <tableColumn id="1" xr3:uid="{2B44E290-499E-46FF-B988-9E97FCBA0F53}" name="Assumptions" dataDxfId="44"/>
    <tableColumn id="2" xr3:uid="{1B4A83B1-A2D3-464D-8265-F650436EF4CE}" name="Cumulative emissions by 2050 in GtCO2e" dataDxfId="43">
      <calculatedColumnFormula>AG5</calculatedColumnFormula>
    </tableColumn>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895FC34-2E07-4F7E-9A6D-5468B5260692}" name="Table6" displayName="Table6" ref="A1:B11" totalsRowShown="0" headerRowDxfId="42" headerRowBorderDxfId="41" tableBorderDxfId="40" totalsRowBorderDxfId="39">
  <autoFilter ref="A1:B11" xr:uid="{6895FC34-2E07-4F7E-9A6D-5468B5260692}"/>
  <tableColumns count="2">
    <tableColumn id="1" xr3:uid="{5BB993D4-3A47-4D49-99A9-4CC25FBD65FE}" name="FAQ " dataDxfId="38"/>
    <tableColumn id="2" xr3:uid="{C6113498-FBDC-4280-8F65-D4D0E246C6DE}" name="Answer" dataDxfId="37"/>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939E7E-E905-4983-888D-79352B64A89C}" name="Table4" displayName="Table4" ref="A2:I19" totalsRowShown="0" headerRowDxfId="36" headerRowBorderDxfId="35" tableBorderDxfId="34" totalsRowBorderDxfId="33">
  <autoFilter ref="A2:I19" xr:uid="{A3939E7E-E905-4983-888D-79352B64A89C}"/>
  <tableColumns count="9">
    <tableColumn id="1" xr3:uid="{89F60DB5-06CD-4BE2-BAD7-794C3C1C02FD}" name="Party" dataDxfId="32"/>
    <tableColumn id="2" xr3:uid="{D9E48068-9FBB-4031-B4A4-9869D8EB83FE}" name="Base year" dataDxfId="31"/>
    <tableColumn id="3" xr3:uid="{BB49E232-6153-461D-9653-87846819F0B5}" name="Reduction" dataDxfId="30"/>
    <tableColumn id="4" xr3:uid="{B1C34015-F9B2-4FF8-BA9B-BFDF67FE33B2}" name="Base year scope" dataDxfId="29"/>
    <tableColumn id="5" xr3:uid="{F4E12BF6-0506-4E9B-92FE-21334DA1A6C7}" name="Base year will be recalculated?" dataDxfId="28"/>
    <tableColumn id="6" xr3:uid="{7D7BAB15-D2F3-4FDF-85DF-6997BAAEE8B3}" name="Indicative value (as provided in NDC)" dataDxfId="27"/>
    <tableColumn id="7" xr3:uid="{7401AAA2-8440-4FA2-A3EA-33646DEA65E1}" name="Definitive value (as provided in NDC)" dataDxfId="26"/>
    <tableColumn id="8" xr3:uid="{78C9D49A-6C4B-45EF-AEC3-851400B52376}" name="Latest base year emission levels as per GHGI[1]" dataDxfId="25"/>
    <tableColumn id="9" xr3:uid="{9D67AC03-2C1D-49EE-81E1-33B4DAB362AA}" name="Excerpts from NDC document[2]" dataDxfId="2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4.0/"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unfccc.int/sites/default/files/NDC/2023-06/12updated%20NDC%20KAZ_Gov%20Decree313_19042023_en_cover%20page.pdf" TargetMode="External"/><Relationship Id="rId1" Type="http://schemas.openxmlformats.org/officeDocument/2006/relationships/hyperlink" Target="https://di.unfccc.int/time_serie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hyperlink" Target="https://di.unfccc.int/time_series" TargetMode="External"/><Relationship Id="rId2" Type="http://schemas.openxmlformats.org/officeDocument/2006/relationships/hyperlink" Target="https://di.unfccc.int/time_series" TargetMode="External"/><Relationship Id="rId1" Type="http://schemas.openxmlformats.org/officeDocument/2006/relationships/hyperlink" Target="https://di.unfccc.int/time_series" TargetMode="External"/><Relationship Id="rId5" Type="http://schemas.openxmlformats.org/officeDocument/2006/relationships/table" Target="../tables/table2.xm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153D-122B-4D55-A25B-247CEAA49051}">
  <dimension ref="B1:I33"/>
  <sheetViews>
    <sheetView showGridLines="0" tabSelected="1" zoomScale="70" zoomScaleNormal="70" workbookViewId="0">
      <selection activeCell="B7" sqref="B7:H7"/>
    </sheetView>
  </sheetViews>
  <sheetFormatPr defaultColWidth="8.81640625" defaultRowHeight="14.5" x14ac:dyDescent="0.35"/>
  <cols>
    <col min="1" max="1" width="8.81640625" style="39"/>
    <col min="2" max="2" width="32.54296875" style="39" customWidth="1"/>
    <col min="3" max="7" width="8.81640625" style="39"/>
    <col min="8" max="8" width="57.36328125" style="39" customWidth="1"/>
    <col min="9" max="16384" width="8.81640625" style="39"/>
  </cols>
  <sheetData>
    <row r="1" spans="2:9" x14ac:dyDescent="0.35">
      <c r="B1" s="44"/>
      <c r="C1" s="44"/>
      <c r="D1" s="44"/>
      <c r="E1" s="44"/>
      <c r="F1" s="44"/>
      <c r="G1" s="44"/>
      <c r="H1" s="44"/>
      <c r="I1" s="40"/>
    </row>
    <row r="2" spans="2:9" ht="44.4" customHeight="1" x14ac:dyDescent="0.35">
      <c r="B2" s="44"/>
      <c r="C2" s="131"/>
      <c r="D2" s="131"/>
      <c r="E2" s="131"/>
      <c r="F2" s="131"/>
      <c r="G2" s="131"/>
      <c r="H2" s="44"/>
      <c r="I2" s="40"/>
    </row>
    <row r="3" spans="2:9" ht="14.5" customHeight="1" x14ac:dyDescent="0.35">
      <c r="B3" s="140" t="s">
        <v>384</v>
      </c>
      <c r="C3" s="140"/>
      <c r="D3" s="140"/>
      <c r="E3" s="140"/>
      <c r="F3" s="140"/>
      <c r="G3" s="140"/>
      <c r="H3" s="140"/>
      <c r="I3" s="40"/>
    </row>
    <row r="4" spans="2:9" ht="1.25" customHeight="1" x14ac:dyDescent="0.35">
      <c r="B4" s="43"/>
      <c r="C4" s="43"/>
      <c r="D4" s="43"/>
      <c r="E4" s="43"/>
      <c r="F4" s="43"/>
      <c r="G4" s="43"/>
      <c r="H4" s="43"/>
      <c r="I4" s="40"/>
    </row>
    <row r="5" spans="2:9" x14ac:dyDescent="0.35">
      <c r="B5" s="137"/>
      <c r="C5" s="137"/>
      <c r="D5" s="137"/>
      <c r="E5" s="137"/>
      <c r="F5" s="137"/>
      <c r="G5" s="137"/>
      <c r="H5" s="137"/>
      <c r="I5" s="40"/>
    </row>
    <row r="6" spans="2:9" x14ac:dyDescent="0.35">
      <c r="B6" s="133" t="s">
        <v>110</v>
      </c>
      <c r="C6" s="134"/>
      <c r="D6" s="134"/>
      <c r="E6" s="134"/>
      <c r="F6" s="134"/>
      <c r="G6" s="134"/>
      <c r="H6" s="134"/>
      <c r="I6" s="40"/>
    </row>
    <row r="7" spans="2:9" ht="61.25" customHeight="1" x14ac:dyDescent="0.35">
      <c r="B7" s="135" t="s">
        <v>385</v>
      </c>
      <c r="C7" s="136"/>
      <c r="D7" s="136"/>
      <c r="E7" s="136"/>
      <c r="F7" s="136"/>
      <c r="G7" s="136"/>
      <c r="H7" s="136"/>
      <c r="I7" s="41"/>
    </row>
    <row r="8" spans="2:9" x14ac:dyDescent="0.35">
      <c r="B8" s="133" t="s">
        <v>113</v>
      </c>
      <c r="C8" s="134"/>
      <c r="D8" s="134"/>
      <c r="E8" s="134"/>
      <c r="F8" s="134"/>
      <c r="G8" s="134"/>
      <c r="H8" s="134"/>
      <c r="I8" s="41"/>
    </row>
    <row r="9" spans="2:9" ht="236.4" customHeight="1" x14ac:dyDescent="0.35">
      <c r="B9" s="135" t="s">
        <v>386</v>
      </c>
      <c r="C9" s="136"/>
      <c r="D9" s="136"/>
      <c r="E9" s="136"/>
      <c r="F9" s="136"/>
      <c r="G9" s="136"/>
      <c r="H9" s="136"/>
      <c r="I9" s="40"/>
    </row>
    <row r="10" spans="2:9" ht="21.65" customHeight="1" x14ac:dyDescent="0.35">
      <c r="B10" s="133" t="s">
        <v>112</v>
      </c>
      <c r="C10" s="134"/>
      <c r="D10" s="134"/>
      <c r="E10" s="134"/>
      <c r="F10" s="134"/>
      <c r="G10" s="134"/>
      <c r="H10" s="134"/>
      <c r="I10" s="40"/>
    </row>
    <row r="11" spans="2:9" ht="62.4" customHeight="1" x14ac:dyDescent="0.35">
      <c r="B11" s="135" t="s">
        <v>387</v>
      </c>
      <c r="C11" s="136"/>
      <c r="D11" s="136"/>
      <c r="E11" s="136"/>
      <c r="F11" s="136"/>
      <c r="G11" s="136"/>
      <c r="H11" s="136"/>
      <c r="I11" s="40"/>
    </row>
    <row r="12" spans="2:9" x14ac:dyDescent="0.35">
      <c r="B12" s="133" t="s">
        <v>111</v>
      </c>
      <c r="C12" s="134"/>
      <c r="D12" s="134"/>
      <c r="E12" s="134"/>
      <c r="F12" s="134"/>
      <c r="G12" s="134"/>
      <c r="H12" s="134"/>
      <c r="I12" s="40"/>
    </row>
    <row r="13" spans="2:9" ht="18" customHeight="1" x14ac:dyDescent="0.35">
      <c r="B13" s="42" t="s">
        <v>197</v>
      </c>
      <c r="C13" s="138" t="s">
        <v>109</v>
      </c>
      <c r="D13" s="138"/>
      <c r="E13" s="138"/>
      <c r="F13" s="138"/>
      <c r="G13" s="138"/>
      <c r="H13" s="138"/>
      <c r="I13" s="40"/>
    </row>
    <row r="14" spans="2:9" ht="18" customHeight="1" x14ac:dyDescent="0.35">
      <c r="B14" s="73" t="s">
        <v>198</v>
      </c>
      <c r="C14" s="138" t="s">
        <v>242</v>
      </c>
      <c r="D14" s="138"/>
      <c r="E14" s="138"/>
      <c r="F14" s="138"/>
      <c r="G14" s="138"/>
      <c r="H14" s="138"/>
      <c r="I14" s="40"/>
    </row>
    <row r="15" spans="2:9" ht="18" customHeight="1" x14ac:dyDescent="0.35">
      <c r="B15" s="73" t="s">
        <v>238</v>
      </c>
      <c r="C15" s="138" t="s">
        <v>243</v>
      </c>
      <c r="D15" s="138"/>
      <c r="E15" s="138"/>
      <c r="F15" s="138"/>
      <c r="G15" s="138"/>
      <c r="H15" s="138"/>
      <c r="I15" s="40"/>
    </row>
    <row r="16" spans="2:9" ht="18" customHeight="1" x14ac:dyDescent="0.35">
      <c r="B16" s="73" t="s">
        <v>239</v>
      </c>
      <c r="C16" s="139" t="s">
        <v>244</v>
      </c>
      <c r="D16" s="139"/>
      <c r="E16" s="139"/>
      <c r="F16" s="139"/>
      <c r="G16" s="139"/>
      <c r="H16" s="139"/>
      <c r="I16" s="40"/>
    </row>
    <row r="17" spans="2:9" ht="18" customHeight="1" x14ac:dyDescent="0.35">
      <c r="B17" s="73" t="s">
        <v>240</v>
      </c>
      <c r="C17" s="132" t="s">
        <v>245</v>
      </c>
      <c r="D17" s="141"/>
      <c r="E17" s="141"/>
      <c r="F17" s="141"/>
      <c r="G17" s="141"/>
      <c r="H17" s="141"/>
      <c r="I17" s="41"/>
    </row>
    <row r="18" spans="2:9" ht="18" customHeight="1" x14ac:dyDescent="0.35">
      <c r="B18" s="73" t="s">
        <v>241</v>
      </c>
      <c r="C18" s="132" t="s">
        <v>246</v>
      </c>
      <c r="D18" s="132"/>
      <c r="E18" s="132"/>
      <c r="F18" s="132"/>
      <c r="G18" s="132"/>
      <c r="H18" s="132"/>
      <c r="I18" s="41"/>
    </row>
    <row r="19" spans="2:9" ht="18" customHeight="1" x14ac:dyDescent="0.35">
      <c r="B19" s="73" t="s">
        <v>248</v>
      </c>
      <c r="C19" s="132" t="s">
        <v>252</v>
      </c>
      <c r="D19" s="132"/>
      <c r="E19" s="132"/>
      <c r="F19" s="132"/>
      <c r="G19" s="132"/>
      <c r="H19" s="132"/>
      <c r="I19" s="41"/>
    </row>
    <row r="20" spans="2:9" ht="18" customHeight="1" x14ac:dyDescent="0.35">
      <c r="B20" s="73" t="s">
        <v>247</v>
      </c>
      <c r="C20" s="132" t="s">
        <v>253</v>
      </c>
      <c r="D20" s="132"/>
      <c r="E20" s="132"/>
      <c r="F20" s="132"/>
      <c r="G20" s="132"/>
      <c r="H20" s="132"/>
      <c r="I20" s="41"/>
    </row>
    <row r="21" spans="2:9" ht="18" customHeight="1" x14ac:dyDescent="0.35">
      <c r="B21" s="73" t="s">
        <v>389</v>
      </c>
      <c r="C21" s="138" t="s">
        <v>249</v>
      </c>
      <c r="D21" s="138"/>
      <c r="E21" s="138"/>
      <c r="F21" s="138"/>
      <c r="G21" s="138"/>
      <c r="H21" s="138"/>
      <c r="I21" s="41"/>
    </row>
    <row r="22" spans="2:9" ht="18" customHeight="1" x14ac:dyDescent="0.35">
      <c r="B22" s="73" t="s">
        <v>250</v>
      </c>
      <c r="C22" s="132" t="s">
        <v>251</v>
      </c>
      <c r="D22" s="132"/>
      <c r="E22" s="132"/>
      <c r="F22" s="132"/>
      <c r="G22" s="132"/>
      <c r="H22" s="132"/>
      <c r="I22" s="41"/>
    </row>
    <row r="23" spans="2:9" ht="18" customHeight="1" x14ac:dyDescent="0.35">
      <c r="B23" s="73" t="s">
        <v>378</v>
      </c>
      <c r="C23" s="138" t="s">
        <v>423</v>
      </c>
      <c r="D23" s="138"/>
      <c r="E23" s="138"/>
      <c r="F23" s="138"/>
      <c r="G23" s="138"/>
      <c r="H23" s="138"/>
      <c r="I23" s="41"/>
    </row>
    <row r="24" spans="2:9" ht="18" customHeight="1" x14ac:dyDescent="0.35">
      <c r="B24" s="73" t="s">
        <v>379</v>
      </c>
      <c r="C24" s="132" t="s">
        <v>380</v>
      </c>
      <c r="D24" s="132"/>
      <c r="E24" s="132"/>
      <c r="F24" s="132"/>
      <c r="G24" s="132"/>
      <c r="H24" s="132"/>
      <c r="I24" s="41"/>
    </row>
    <row r="25" spans="2:9" ht="18" customHeight="1" x14ac:dyDescent="0.35">
      <c r="B25" s="73" t="s">
        <v>388</v>
      </c>
      <c r="C25" s="132" t="s">
        <v>390</v>
      </c>
      <c r="D25" s="132"/>
      <c r="E25" s="132"/>
      <c r="F25" s="132"/>
      <c r="G25" s="132"/>
      <c r="H25" s="132"/>
      <c r="I25" s="41"/>
    </row>
    <row r="26" spans="2:9" x14ac:dyDescent="0.35">
      <c r="B26" s="133" t="s">
        <v>108</v>
      </c>
      <c r="C26" s="134"/>
      <c r="D26" s="134"/>
      <c r="E26" s="134"/>
      <c r="F26" s="134"/>
      <c r="G26" s="134"/>
      <c r="H26" s="134"/>
      <c r="I26" s="40"/>
    </row>
    <row r="27" spans="2:9" x14ac:dyDescent="0.35">
      <c r="B27" s="138" t="s">
        <v>107</v>
      </c>
      <c r="C27" s="138"/>
      <c r="D27" s="138"/>
      <c r="E27" s="138"/>
      <c r="F27" s="138"/>
      <c r="G27" s="138"/>
      <c r="H27" s="138"/>
      <c r="I27" s="40"/>
    </row>
    <row r="28" spans="2:9" x14ac:dyDescent="0.35">
      <c r="B28" s="133" t="s">
        <v>106</v>
      </c>
      <c r="C28" s="134"/>
      <c r="D28" s="134"/>
      <c r="E28" s="134"/>
      <c r="F28" s="134"/>
      <c r="G28" s="134"/>
      <c r="H28" s="134"/>
      <c r="I28" s="40"/>
    </row>
    <row r="29" spans="2:9" x14ac:dyDescent="0.35">
      <c r="B29" s="142" t="s">
        <v>229</v>
      </c>
      <c r="C29" s="142"/>
      <c r="D29" s="142"/>
      <c r="E29" s="142"/>
      <c r="F29" s="142"/>
      <c r="G29" s="142"/>
      <c r="H29" s="142"/>
      <c r="I29" s="40"/>
    </row>
    <row r="30" spans="2:9" x14ac:dyDescent="0.35">
      <c r="B30" s="133" t="s">
        <v>105</v>
      </c>
      <c r="C30" s="134"/>
      <c r="D30" s="134"/>
      <c r="E30" s="134"/>
      <c r="F30" s="134"/>
      <c r="G30" s="134"/>
      <c r="H30" s="134"/>
      <c r="I30" s="40"/>
    </row>
    <row r="31" spans="2:9" x14ac:dyDescent="0.35">
      <c r="B31" s="143" t="s">
        <v>104</v>
      </c>
      <c r="C31" s="142"/>
      <c r="D31" s="142"/>
      <c r="E31" s="142"/>
      <c r="F31" s="142"/>
      <c r="G31" s="142"/>
      <c r="H31" s="142"/>
      <c r="I31" s="40"/>
    </row>
    <row r="32" spans="2:9" x14ac:dyDescent="0.35">
      <c r="B32" s="133" t="s">
        <v>391</v>
      </c>
      <c r="C32" s="134"/>
      <c r="D32" s="134"/>
      <c r="E32" s="134"/>
      <c r="F32" s="134"/>
      <c r="G32" s="134"/>
      <c r="H32" s="134"/>
    </row>
    <row r="33" spans="2:8" ht="41.4" customHeight="1" x14ac:dyDescent="0.35">
      <c r="B33" s="135" t="s">
        <v>392</v>
      </c>
      <c r="C33" s="136"/>
      <c r="D33" s="136"/>
      <c r="E33" s="136"/>
      <c r="F33" s="136"/>
      <c r="G33" s="136"/>
      <c r="H33" s="136"/>
    </row>
  </sheetData>
  <mergeCells count="31">
    <mergeCell ref="B27:H27"/>
    <mergeCell ref="B28:H28"/>
    <mergeCell ref="B29:H29"/>
    <mergeCell ref="B30:H30"/>
    <mergeCell ref="B31:H31"/>
    <mergeCell ref="C21:H21"/>
    <mergeCell ref="C22:H22"/>
    <mergeCell ref="C23:H23"/>
    <mergeCell ref="B3:H3"/>
    <mergeCell ref="B12:H12"/>
    <mergeCell ref="C13:H13"/>
    <mergeCell ref="C14:H14"/>
    <mergeCell ref="C17:H17"/>
    <mergeCell ref="B11:H11"/>
    <mergeCell ref="B10:H10"/>
    <mergeCell ref="C2:G2"/>
    <mergeCell ref="C25:H25"/>
    <mergeCell ref="B32:H32"/>
    <mergeCell ref="B33:H33"/>
    <mergeCell ref="B26:H26"/>
    <mergeCell ref="B5:H5"/>
    <mergeCell ref="B6:H6"/>
    <mergeCell ref="B7:H7"/>
    <mergeCell ref="B8:H8"/>
    <mergeCell ref="B9:H9"/>
    <mergeCell ref="C24:H24"/>
    <mergeCell ref="C15:H15"/>
    <mergeCell ref="C16:H16"/>
    <mergeCell ref="C18:H18"/>
    <mergeCell ref="C19:H19"/>
    <mergeCell ref="C20:H20"/>
  </mergeCells>
  <hyperlinks>
    <hyperlink ref="B31" r:id="rId1" xr:uid="{9AA605C7-3F44-4EA2-9E3B-2BF335B43683}"/>
    <hyperlink ref="B14" location="'2. Data sources'!A1" display="2. Data sources" xr:uid="{9BB276E2-C17B-46E7-90A0-6DA197C6C106}"/>
    <hyperlink ref="B15" location="'3. Pre-2020 without LULUCF'!A1" display="3. Pre-2020 without LULUCF" xr:uid="{830BF9D9-B111-41CB-A9AB-DFF658F41877}"/>
    <hyperlink ref="B16" location="'4. Pre-2020 with LULUCF'!A1" display="4. Pre-2020 with LULUCF" xr:uid="{05577D31-DC12-4066-A193-A0964CA45F57}"/>
    <hyperlink ref="B17" location="'5. NDC 2030 Target Levels'!A1" display="5. NDC 2030 Target Levels" xr:uid="{C3CFEBBC-2372-485A-8232-8AFC0D57EDE4}"/>
    <hyperlink ref="B18" location="'6. 2030 Projections'!A1" display="6. 2030 Projections" xr:uid="{A7AEE05D-95E4-4723-AE54-62CF671DB71C}"/>
    <hyperlink ref="B19" location="'7. NDC Achievement'!A1" display="7. NDC Achievement" xr:uid="{040188CF-8089-4AA1-8AA1-5C7E394B657D}"/>
    <hyperlink ref="B20" location="'8. 43% Achievement'!A1" display="8. 43% Achievement " xr:uid="{32B2A75B-E414-4FAC-A59C-5F941DF12820}"/>
    <hyperlink ref="B21" location="'9. Net Zero 2050'!A1" display="9. Net Zero 2050" xr:uid="{9E04177C-5031-4F20-B547-BCBE382F0C5B}"/>
    <hyperlink ref="B22" location="'10. Carbon Budget Implications'!A1" display="10. Carbon Budget Implications" xr:uid="{548C87B1-2F74-4FC2-8E1E-2530828D88D2}"/>
    <hyperlink ref="B23" location="'11. FAQs'!A1" display="11. FAQs" xr:uid="{46C8BEEB-0DF4-426A-81C1-CEB23F7D4663}"/>
    <hyperlink ref="B24" location="'12. Annex on NDCs'!A1" display="12. Annex on NDCs" xr:uid="{06D709A6-7C47-4B99-97F7-D24D07C78827}"/>
    <hyperlink ref="B25" location="'13. Annex on Net Zero'!A1" display="13. Annex on net zero" xr:uid="{D68499DB-539C-41B0-ACB0-9738F17D0E88}"/>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B72A0-C109-422B-8613-A02C0A359715}">
  <dimension ref="A1:AG13"/>
  <sheetViews>
    <sheetView showGridLines="0" zoomScale="55" zoomScaleNormal="70" workbookViewId="0">
      <selection activeCell="D28" sqref="D28"/>
    </sheetView>
  </sheetViews>
  <sheetFormatPr defaultRowHeight="14.5" x14ac:dyDescent="0.35"/>
  <cols>
    <col min="1" max="1" width="58.54296875" customWidth="1"/>
    <col min="2" max="2" width="63.54296875" customWidth="1"/>
    <col min="3" max="33" width="10.81640625" customWidth="1"/>
  </cols>
  <sheetData>
    <row r="1" spans="1:33" x14ac:dyDescent="0.35">
      <c r="C1" s="59" t="s">
        <v>237</v>
      </c>
    </row>
    <row r="2" spans="1:33" s="65" customFormat="1" ht="30" customHeight="1" x14ac:dyDescent="0.35">
      <c r="A2" s="94" t="s">
        <v>290</v>
      </c>
      <c r="B2" s="94" t="s">
        <v>289</v>
      </c>
      <c r="C2" s="94" t="s">
        <v>89</v>
      </c>
      <c r="D2" s="94" t="s">
        <v>213</v>
      </c>
      <c r="E2" s="94" t="s">
        <v>257</v>
      </c>
      <c r="F2" s="94" t="s">
        <v>258</v>
      </c>
      <c r="G2" s="94" t="s">
        <v>259</v>
      </c>
      <c r="H2" s="94" t="s">
        <v>260</v>
      </c>
      <c r="I2" s="94" t="s">
        <v>261</v>
      </c>
      <c r="J2" s="94" t="s">
        <v>262</v>
      </c>
      <c r="K2" s="94" t="s">
        <v>263</v>
      </c>
      <c r="L2" s="94" t="s">
        <v>264</v>
      </c>
      <c r="M2" s="94" t="s">
        <v>265</v>
      </c>
      <c r="N2" s="94" t="s">
        <v>266</v>
      </c>
      <c r="O2" s="94" t="s">
        <v>267</v>
      </c>
      <c r="P2" s="94" t="s">
        <v>268</v>
      </c>
      <c r="Q2" s="94" t="s">
        <v>269</v>
      </c>
      <c r="R2" s="94" t="s">
        <v>270</v>
      </c>
      <c r="S2" s="94" t="s">
        <v>271</v>
      </c>
      <c r="T2" s="94" t="s">
        <v>272</v>
      </c>
      <c r="U2" s="94" t="s">
        <v>273</v>
      </c>
      <c r="V2" s="94" t="s">
        <v>274</v>
      </c>
      <c r="W2" s="94" t="s">
        <v>275</v>
      </c>
      <c r="X2" s="94" t="s">
        <v>276</v>
      </c>
      <c r="Y2" s="94" t="s">
        <v>277</v>
      </c>
      <c r="Z2" s="94" t="s">
        <v>278</v>
      </c>
      <c r="AA2" s="94" t="s">
        <v>279</v>
      </c>
      <c r="AB2" s="94" t="s">
        <v>280</v>
      </c>
      <c r="AC2" s="94" t="s">
        <v>281</v>
      </c>
      <c r="AD2" s="94" t="s">
        <v>282</v>
      </c>
      <c r="AE2" s="94" t="s">
        <v>283</v>
      </c>
      <c r="AF2" s="94" t="s">
        <v>284</v>
      </c>
      <c r="AG2" s="94" t="s">
        <v>285</v>
      </c>
    </row>
    <row r="3" spans="1:33" x14ac:dyDescent="0.35">
      <c r="A3" s="144" t="s">
        <v>286</v>
      </c>
      <c r="B3" s="7" t="s">
        <v>256</v>
      </c>
      <c r="C3" s="128"/>
      <c r="D3" s="128">
        <v>0.13725749240265431</v>
      </c>
      <c r="E3" s="128">
        <v>0.13725749240265431</v>
      </c>
      <c r="F3" s="128">
        <v>0.13725749240265431</v>
      </c>
      <c r="G3" s="128">
        <v>0.13725749240265431</v>
      </c>
      <c r="H3" s="128">
        <v>0.13725749240265431</v>
      </c>
      <c r="I3" s="128">
        <v>0.13725749240265431</v>
      </c>
      <c r="J3" s="128">
        <v>0.13725749240265431</v>
      </c>
      <c r="K3" s="128">
        <v>0.13725749240265431</v>
      </c>
      <c r="L3" s="128">
        <v>0.13725749240265431</v>
      </c>
      <c r="M3" s="128">
        <v>0.13725749240265431</v>
      </c>
      <c r="N3" s="128">
        <v>0.66675672000000008</v>
      </c>
      <c r="O3" s="128">
        <v>0.66675672000000008</v>
      </c>
      <c r="P3" s="128">
        <v>0.66675672000000008</v>
      </c>
      <c r="Q3" s="128">
        <v>0.66675672000000008</v>
      </c>
      <c r="R3" s="128">
        <v>0.66675672000000008</v>
      </c>
      <c r="S3" s="128">
        <v>0.66675672000000008</v>
      </c>
      <c r="T3" s="128">
        <v>0.66675672000000008</v>
      </c>
      <c r="U3" s="128">
        <v>0.66675672000000008</v>
      </c>
      <c r="V3" s="128">
        <v>0.66675672000000008</v>
      </c>
      <c r="W3" s="128">
        <v>0.66675672000000008</v>
      </c>
      <c r="X3" s="128">
        <v>0.66675672000000008</v>
      </c>
      <c r="Y3" s="128">
        <v>0.66675672000000008</v>
      </c>
      <c r="Z3" s="128">
        <v>0.66675672000000008</v>
      </c>
      <c r="AA3" s="128">
        <v>0.66675672000000008</v>
      </c>
      <c r="AB3" s="128">
        <v>0.66675672000000008</v>
      </c>
      <c r="AC3" s="128">
        <v>0.66675672000000008</v>
      </c>
      <c r="AD3" s="128">
        <v>0.66675672000000008</v>
      </c>
      <c r="AE3" s="128">
        <v>0.66675672000000008</v>
      </c>
      <c r="AF3" s="128">
        <v>0.66675672000000008</v>
      </c>
      <c r="AG3" s="128">
        <v>0.66675672000000008</v>
      </c>
    </row>
    <row r="4" spans="1:33" x14ac:dyDescent="0.35">
      <c r="A4" s="144"/>
      <c r="B4" s="7" t="s">
        <v>208</v>
      </c>
      <c r="C4" s="128">
        <v>13.77804407601476</v>
      </c>
      <c r="D4" s="128">
        <v>14.57045183162389</v>
      </c>
      <c r="E4" s="128">
        <f>D4-E3</f>
        <v>14.433194339221236</v>
      </c>
      <c r="F4" s="128">
        <f t="shared" ref="F4:AG4" si="0">E4-F3</f>
        <v>14.295936846818583</v>
      </c>
      <c r="G4" s="128">
        <f t="shared" si="0"/>
        <v>14.158679354415929</v>
      </c>
      <c r="H4" s="128">
        <f t="shared" si="0"/>
        <v>14.021421862013275</v>
      </c>
      <c r="I4" s="128">
        <f t="shared" si="0"/>
        <v>13.884164369610621</v>
      </c>
      <c r="J4" s="128">
        <f t="shared" si="0"/>
        <v>13.746906877207968</v>
      </c>
      <c r="K4" s="128">
        <f t="shared" si="0"/>
        <v>13.609649384805314</v>
      </c>
      <c r="L4" s="128">
        <f t="shared" si="0"/>
        <v>13.47239189240266</v>
      </c>
      <c r="M4" s="129">
        <v>13.335134400000001</v>
      </c>
      <c r="N4" s="128">
        <f>Table2[[#This Row],[2030]]-N3</f>
        <v>12.668377680000001</v>
      </c>
      <c r="O4" s="128">
        <f t="shared" si="0"/>
        <v>12.00162096</v>
      </c>
      <c r="P4" s="128">
        <f t="shared" si="0"/>
        <v>11.33486424</v>
      </c>
      <c r="Q4" s="128">
        <f t="shared" si="0"/>
        <v>10.66810752</v>
      </c>
      <c r="R4" s="128">
        <f t="shared" si="0"/>
        <v>10.001350799999999</v>
      </c>
      <c r="S4" s="128">
        <f t="shared" si="0"/>
        <v>9.3345940799999987</v>
      </c>
      <c r="T4" s="128">
        <f t="shared" si="0"/>
        <v>8.6678373599999983</v>
      </c>
      <c r="U4" s="128">
        <f t="shared" si="0"/>
        <v>8.0010806399999979</v>
      </c>
      <c r="V4" s="128">
        <f t="shared" si="0"/>
        <v>7.3343239199999974</v>
      </c>
      <c r="W4" s="128">
        <f t="shared" si="0"/>
        <v>6.667567199999997</v>
      </c>
      <c r="X4" s="128">
        <f t="shared" si="0"/>
        <v>6.0008104799999966</v>
      </c>
      <c r="Y4" s="128">
        <f t="shared" si="0"/>
        <v>5.3340537599999962</v>
      </c>
      <c r="Z4" s="128">
        <f t="shared" si="0"/>
        <v>4.6672970399999958</v>
      </c>
      <c r="AA4" s="128">
        <f t="shared" si="0"/>
        <v>4.0005403199999954</v>
      </c>
      <c r="AB4" s="128">
        <f t="shared" si="0"/>
        <v>3.3337835999999954</v>
      </c>
      <c r="AC4" s="128">
        <f t="shared" si="0"/>
        <v>2.6670268799999954</v>
      </c>
      <c r="AD4" s="128">
        <f t="shared" si="0"/>
        <v>2.0002701599999955</v>
      </c>
      <c r="AE4" s="128">
        <f t="shared" si="0"/>
        <v>1.3335134399999955</v>
      </c>
      <c r="AF4" s="128">
        <f t="shared" si="0"/>
        <v>0.66675671999999542</v>
      </c>
      <c r="AG4" s="128">
        <f t="shared" si="0"/>
        <v>-4.6629367034256575E-15</v>
      </c>
    </row>
    <row r="5" spans="1:33" x14ac:dyDescent="0.35">
      <c r="A5" s="144"/>
      <c r="B5" s="7" t="s">
        <v>209</v>
      </c>
      <c r="C5" s="128"/>
      <c r="D5" s="128">
        <v>13.737491243413285</v>
      </c>
      <c r="E5" s="128">
        <f>D5+E4</f>
        <v>28.170685582634519</v>
      </c>
      <c r="F5" s="128">
        <f t="shared" ref="F5:AG5" si="1">E5+F4</f>
        <v>42.466622429453103</v>
      </c>
      <c r="G5" s="128">
        <f t="shared" si="1"/>
        <v>56.625301783869034</v>
      </c>
      <c r="H5" s="128">
        <f t="shared" si="1"/>
        <v>70.646723645882304</v>
      </c>
      <c r="I5" s="128">
        <f t="shared" si="1"/>
        <v>84.53088801549292</v>
      </c>
      <c r="J5" s="128">
        <f t="shared" si="1"/>
        <v>98.277794892700882</v>
      </c>
      <c r="K5" s="128">
        <f t="shared" si="1"/>
        <v>111.88744427750619</v>
      </c>
      <c r="L5" s="128">
        <f t="shared" si="1"/>
        <v>125.35983616990885</v>
      </c>
      <c r="M5" s="128">
        <f>L5+M4</f>
        <v>138.69497056990883</v>
      </c>
      <c r="N5" s="128">
        <f t="shared" si="1"/>
        <v>151.36334824990882</v>
      </c>
      <c r="O5" s="128">
        <f t="shared" si="1"/>
        <v>163.36496920990882</v>
      </c>
      <c r="P5" s="128">
        <f t="shared" si="1"/>
        <v>174.69983344990882</v>
      </c>
      <c r="Q5" s="128">
        <f t="shared" si="1"/>
        <v>185.36794096990883</v>
      </c>
      <c r="R5" s="128">
        <f t="shared" si="1"/>
        <v>195.36929176990884</v>
      </c>
      <c r="S5" s="128">
        <f t="shared" si="1"/>
        <v>204.70388584990883</v>
      </c>
      <c r="T5" s="128">
        <f t="shared" si="1"/>
        <v>213.37172320990882</v>
      </c>
      <c r="U5" s="128">
        <f t="shared" si="1"/>
        <v>221.37280384990882</v>
      </c>
      <c r="V5" s="128">
        <f t="shared" si="1"/>
        <v>228.70712776990882</v>
      </c>
      <c r="W5" s="128">
        <f t="shared" si="1"/>
        <v>235.37469496990883</v>
      </c>
      <c r="X5" s="128">
        <f t="shared" si="1"/>
        <v>241.37550544990881</v>
      </c>
      <c r="Y5" s="128">
        <f t="shared" si="1"/>
        <v>246.7095592099088</v>
      </c>
      <c r="Z5" s="128">
        <f t="shared" si="1"/>
        <v>251.3768562499088</v>
      </c>
      <c r="AA5" s="128">
        <f t="shared" si="1"/>
        <v>255.3773965699088</v>
      </c>
      <c r="AB5" s="128">
        <f t="shared" si="1"/>
        <v>258.7111801699088</v>
      </c>
      <c r="AC5" s="128">
        <f t="shared" si="1"/>
        <v>261.37820704990878</v>
      </c>
      <c r="AD5" s="128">
        <f t="shared" si="1"/>
        <v>263.37847720990879</v>
      </c>
      <c r="AE5" s="128">
        <f t="shared" si="1"/>
        <v>264.71199064990878</v>
      </c>
      <c r="AF5" s="128">
        <f t="shared" si="1"/>
        <v>265.37874736990881</v>
      </c>
      <c r="AG5" s="128">
        <f t="shared" si="1"/>
        <v>265.37874736990881</v>
      </c>
    </row>
    <row r="6" spans="1:33" x14ac:dyDescent="0.35">
      <c r="A6" s="144" t="s">
        <v>287</v>
      </c>
      <c r="B6" s="7" t="s">
        <v>256</v>
      </c>
      <c r="C6" s="128"/>
      <c r="D6" s="128">
        <v>0.54321337423437832</v>
      </c>
      <c r="E6" s="128">
        <v>0.54321337423437832</v>
      </c>
      <c r="F6" s="128">
        <v>0.54321337423437832</v>
      </c>
      <c r="G6" s="128">
        <v>0.54321337423437832</v>
      </c>
      <c r="H6" s="128">
        <v>0.54321337423437832</v>
      </c>
      <c r="I6" s="128">
        <v>0.54321337423437832</v>
      </c>
      <c r="J6" s="128">
        <v>0.54321337423437832</v>
      </c>
      <c r="K6" s="128">
        <v>0.54321337423437832</v>
      </c>
      <c r="L6" s="128">
        <v>0.54321337423437832</v>
      </c>
      <c r="M6" s="128">
        <v>0.54321337423437832</v>
      </c>
      <c r="N6" s="128">
        <v>0.48407657317572428</v>
      </c>
      <c r="O6" s="128">
        <v>0.48407657317572428</v>
      </c>
      <c r="P6" s="128">
        <v>0.48407657317572428</v>
      </c>
      <c r="Q6" s="128">
        <v>0.48407657317572428</v>
      </c>
      <c r="R6" s="128">
        <v>0.48407657317572428</v>
      </c>
      <c r="S6" s="128">
        <v>0.48407657317572428</v>
      </c>
      <c r="T6" s="128">
        <v>0.48407657317572428</v>
      </c>
      <c r="U6" s="128">
        <v>0.48407657317572428</v>
      </c>
      <c r="V6" s="128">
        <v>0.48407657317572428</v>
      </c>
      <c r="W6" s="128">
        <v>0.48407657317572428</v>
      </c>
      <c r="X6" s="128">
        <v>0.48407657317572428</v>
      </c>
      <c r="Y6" s="128">
        <v>0.48407657317572428</v>
      </c>
      <c r="Z6" s="128">
        <v>0.48407657317572428</v>
      </c>
      <c r="AA6" s="128">
        <v>0.48407657317572428</v>
      </c>
      <c r="AB6" s="128">
        <v>0.48407657317572428</v>
      </c>
      <c r="AC6" s="128">
        <v>0.48407657317572428</v>
      </c>
      <c r="AD6" s="128">
        <v>0.48407657317572428</v>
      </c>
      <c r="AE6" s="128">
        <v>0.48407657317572428</v>
      </c>
      <c r="AF6" s="128">
        <v>0.48407657317572428</v>
      </c>
      <c r="AG6" s="128">
        <v>0.48407657317572428</v>
      </c>
    </row>
    <row r="7" spans="1:33" x14ac:dyDescent="0.35">
      <c r="A7" s="144"/>
      <c r="B7" s="7" t="s">
        <v>208</v>
      </c>
      <c r="C7" s="128">
        <v>13.77804407601476</v>
      </c>
      <c r="D7" s="128">
        <v>14.57045183162389</v>
      </c>
      <c r="E7" s="128">
        <f>D7-E6</f>
        <v>14.027238457389512</v>
      </c>
      <c r="F7" s="128">
        <f t="shared" ref="F7:M7" si="2">E7-F6</f>
        <v>13.484025083155133</v>
      </c>
      <c r="G7" s="128">
        <f t="shared" si="2"/>
        <v>12.940811708920755</v>
      </c>
      <c r="H7" s="128">
        <f t="shared" si="2"/>
        <v>12.397598334686377</v>
      </c>
      <c r="I7" s="128">
        <f t="shared" si="2"/>
        <v>11.854384960451998</v>
      </c>
      <c r="J7" s="128">
        <f t="shared" si="2"/>
        <v>11.31117158621762</v>
      </c>
      <c r="K7" s="128">
        <f t="shared" si="2"/>
        <v>10.767958211983242</v>
      </c>
      <c r="L7" s="128">
        <f t="shared" si="2"/>
        <v>10.224744837748863</v>
      </c>
      <c r="M7" s="128">
        <f t="shared" si="2"/>
        <v>9.6815314635144851</v>
      </c>
      <c r="N7" s="128">
        <f>M7-N6</f>
        <v>9.1974548903387614</v>
      </c>
      <c r="O7" s="128">
        <f t="shared" ref="O7:AG7" si="3">N7-O6</f>
        <v>8.7133783171630377</v>
      </c>
      <c r="P7" s="128">
        <f t="shared" si="3"/>
        <v>8.229301743987314</v>
      </c>
      <c r="Q7" s="128">
        <f t="shared" si="3"/>
        <v>7.7452251708115893</v>
      </c>
      <c r="R7" s="128">
        <f t="shared" si="3"/>
        <v>7.2611485976358647</v>
      </c>
      <c r="S7" s="128">
        <f t="shared" si="3"/>
        <v>6.7770720244601401</v>
      </c>
      <c r="T7" s="128">
        <f t="shared" si="3"/>
        <v>6.2929954512844155</v>
      </c>
      <c r="U7" s="128">
        <f t="shared" si="3"/>
        <v>5.8089188781086909</v>
      </c>
      <c r="V7" s="128">
        <f t="shared" si="3"/>
        <v>5.3248423049329663</v>
      </c>
      <c r="W7" s="128">
        <f t="shared" si="3"/>
        <v>4.8407657317572417</v>
      </c>
      <c r="X7" s="128">
        <f t="shared" si="3"/>
        <v>4.3566891585815171</v>
      </c>
      <c r="Y7" s="128">
        <f t="shared" si="3"/>
        <v>3.8726125854057929</v>
      </c>
      <c r="Z7" s="128">
        <f t="shared" si="3"/>
        <v>3.3885360122300687</v>
      </c>
      <c r="AA7" s="128">
        <f t="shared" si="3"/>
        <v>2.9044594390543446</v>
      </c>
      <c r="AB7" s="128">
        <f t="shared" si="3"/>
        <v>2.4203828658786204</v>
      </c>
      <c r="AC7" s="128">
        <f t="shared" si="3"/>
        <v>1.9363062927028962</v>
      </c>
      <c r="AD7" s="128">
        <f t="shared" si="3"/>
        <v>1.4522297195271721</v>
      </c>
      <c r="AE7" s="128">
        <f t="shared" si="3"/>
        <v>0.96815314635144778</v>
      </c>
      <c r="AF7" s="128">
        <f t="shared" si="3"/>
        <v>0.4840765731757235</v>
      </c>
      <c r="AG7" s="128">
        <f t="shared" si="3"/>
        <v>-7.7715611723760958E-16</v>
      </c>
    </row>
    <row r="8" spans="1:33" x14ac:dyDescent="0.35">
      <c r="A8" s="144"/>
      <c r="B8" s="7" t="s">
        <v>209</v>
      </c>
      <c r="C8" s="128"/>
      <c r="D8" s="128">
        <v>14.57045183162389</v>
      </c>
      <c r="E8" s="128">
        <f>D8+E7</f>
        <v>28.5976902890134</v>
      </c>
      <c r="F8" s="128">
        <f t="shared" ref="F8:M8" si="4">E8+F7</f>
        <v>42.081715372168532</v>
      </c>
      <c r="G8" s="128">
        <f t="shared" si="4"/>
        <v>55.022527081089287</v>
      </c>
      <c r="H8" s="128">
        <f t="shared" si="4"/>
        <v>67.420125415775658</v>
      </c>
      <c r="I8" s="128">
        <f t="shared" si="4"/>
        <v>79.274510376227653</v>
      </c>
      <c r="J8" s="128">
        <f t="shared" si="4"/>
        <v>90.585681962445278</v>
      </c>
      <c r="K8" s="128">
        <f t="shared" si="4"/>
        <v>101.35364017442852</v>
      </c>
      <c r="L8" s="128">
        <f t="shared" si="4"/>
        <v>111.57838501217738</v>
      </c>
      <c r="M8" s="128">
        <f t="shared" si="4"/>
        <v>121.25991647569187</v>
      </c>
      <c r="N8" s="128">
        <f>M8+N7</f>
        <v>130.45737136603063</v>
      </c>
      <c r="O8" s="128">
        <f t="shared" ref="O8:AG8" si="5">N8+O7</f>
        <v>139.17074968319366</v>
      </c>
      <c r="P8" s="128">
        <f t="shared" si="5"/>
        <v>147.40005142718098</v>
      </c>
      <c r="Q8" s="128">
        <f t="shared" si="5"/>
        <v>155.14527659799256</v>
      </c>
      <c r="R8" s="128">
        <f t="shared" si="5"/>
        <v>162.40642519562843</v>
      </c>
      <c r="S8" s="128">
        <f t="shared" si="5"/>
        <v>169.18349722008858</v>
      </c>
      <c r="T8" s="128">
        <f t="shared" si="5"/>
        <v>175.47649267137299</v>
      </c>
      <c r="U8" s="128">
        <f t="shared" si="5"/>
        <v>181.28541154948169</v>
      </c>
      <c r="V8" s="128">
        <f t="shared" si="5"/>
        <v>186.61025385441465</v>
      </c>
      <c r="W8" s="128">
        <f t="shared" si="5"/>
        <v>191.4510195861719</v>
      </c>
      <c r="X8" s="128">
        <f t="shared" si="5"/>
        <v>195.80770874475343</v>
      </c>
      <c r="Y8" s="128">
        <f t="shared" si="5"/>
        <v>199.68032133015922</v>
      </c>
      <c r="Z8" s="128">
        <f t="shared" si="5"/>
        <v>203.06885734238929</v>
      </c>
      <c r="AA8" s="128">
        <f t="shared" si="5"/>
        <v>205.97331678144363</v>
      </c>
      <c r="AB8" s="128">
        <f t="shared" si="5"/>
        <v>208.39369964732225</v>
      </c>
      <c r="AC8" s="128">
        <f t="shared" si="5"/>
        <v>210.33000594002516</v>
      </c>
      <c r="AD8" s="128">
        <f t="shared" si="5"/>
        <v>211.78223565955233</v>
      </c>
      <c r="AE8" s="128">
        <f t="shared" si="5"/>
        <v>212.75038880590378</v>
      </c>
      <c r="AF8" s="128">
        <f t="shared" si="5"/>
        <v>213.2344653790795</v>
      </c>
      <c r="AG8" s="128">
        <f t="shared" si="5"/>
        <v>213.2344653790795</v>
      </c>
    </row>
    <row r="11" spans="1:33" ht="30" customHeight="1" x14ac:dyDescent="0.35">
      <c r="A11" s="95" t="s">
        <v>290</v>
      </c>
      <c r="B11" s="96" t="s">
        <v>288</v>
      </c>
    </row>
    <row r="12" spans="1:33" x14ac:dyDescent="0.35">
      <c r="A12" s="97" t="s">
        <v>286</v>
      </c>
      <c r="B12" s="130">
        <f t="shared" ref="B12" si="6">AG5</f>
        <v>265.37874736990881</v>
      </c>
    </row>
    <row r="13" spans="1:33" x14ac:dyDescent="0.35">
      <c r="A13" s="98" t="s">
        <v>287</v>
      </c>
      <c r="B13" s="99">
        <f>AG8</f>
        <v>213.2344653790795</v>
      </c>
    </row>
  </sheetData>
  <mergeCells count="2">
    <mergeCell ref="A3:A5"/>
    <mergeCell ref="A6:A8"/>
  </mergeCells>
  <pageMargins left="0.7" right="0.7" top="0.75" bottom="0.75" header="0.3" footer="0.3"/>
  <pageSetup orientation="portrait"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8CE5B-4760-4476-8921-72A84CE71B3C}">
  <dimension ref="A1:B11"/>
  <sheetViews>
    <sheetView showGridLines="0" topLeftCell="A2" zoomScale="85" zoomScaleNormal="85" workbookViewId="0">
      <selection activeCell="C7" sqref="C7"/>
    </sheetView>
  </sheetViews>
  <sheetFormatPr defaultRowHeight="14.5" x14ac:dyDescent="0.35"/>
  <cols>
    <col min="1" max="1" width="70.6328125" customWidth="1"/>
    <col min="2" max="2" width="127.90625" customWidth="1"/>
  </cols>
  <sheetData>
    <row r="1" spans="1:2" s="104" customFormat="1" ht="30" customHeight="1" x14ac:dyDescent="0.35">
      <c r="A1" s="95" t="s">
        <v>381</v>
      </c>
      <c r="B1" s="96" t="s">
        <v>382</v>
      </c>
    </row>
    <row r="2" spans="1:2" ht="72.5" x14ac:dyDescent="0.35">
      <c r="A2" s="100" t="s">
        <v>394</v>
      </c>
      <c r="B2" s="101" t="s">
        <v>393</v>
      </c>
    </row>
    <row r="3" spans="1:2" ht="58" x14ac:dyDescent="0.35">
      <c r="A3" s="100" t="s">
        <v>395</v>
      </c>
      <c r="B3" s="101" t="s">
        <v>396</v>
      </c>
    </row>
    <row r="4" spans="1:2" ht="58" x14ac:dyDescent="0.35">
      <c r="A4" s="100" t="s">
        <v>397</v>
      </c>
      <c r="B4" s="101" t="s">
        <v>398</v>
      </c>
    </row>
    <row r="5" spans="1:2" ht="116" x14ac:dyDescent="0.35">
      <c r="A5" s="100" t="s">
        <v>399</v>
      </c>
      <c r="B5" s="101" t="s">
        <v>400</v>
      </c>
    </row>
    <row r="6" spans="1:2" ht="43.5" x14ac:dyDescent="0.35">
      <c r="A6" s="100" t="s">
        <v>401</v>
      </c>
      <c r="B6" s="101" t="s">
        <v>402</v>
      </c>
    </row>
    <row r="7" spans="1:2" ht="77.5" x14ac:dyDescent="0.35">
      <c r="A7" s="100" t="s">
        <v>403</v>
      </c>
      <c r="B7" s="101" t="s">
        <v>404</v>
      </c>
    </row>
    <row r="8" spans="1:2" ht="58" x14ac:dyDescent="0.35">
      <c r="A8" s="100" t="s">
        <v>405</v>
      </c>
      <c r="B8" s="101" t="s">
        <v>406</v>
      </c>
    </row>
    <row r="9" spans="1:2" ht="58" x14ac:dyDescent="0.35">
      <c r="A9" s="100" t="s">
        <v>407</v>
      </c>
      <c r="B9" s="101" t="s">
        <v>408</v>
      </c>
    </row>
    <row r="10" spans="1:2" ht="43.5" x14ac:dyDescent="0.35">
      <c r="A10" s="100" t="s">
        <v>409</v>
      </c>
      <c r="B10" s="101" t="s">
        <v>410</v>
      </c>
    </row>
    <row r="11" spans="1:2" ht="58" x14ac:dyDescent="0.35">
      <c r="A11" s="102" t="s">
        <v>411</v>
      </c>
      <c r="B11" s="103" t="s">
        <v>412</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BB362-9F60-4E0E-8B20-BCCB02E8D905}">
  <dimension ref="A1:I41"/>
  <sheetViews>
    <sheetView showGridLines="0" zoomScale="55" zoomScaleNormal="55" workbookViewId="0">
      <selection activeCell="D12" sqref="D12"/>
    </sheetView>
  </sheetViews>
  <sheetFormatPr defaultRowHeight="14.5" x14ac:dyDescent="0.35"/>
  <cols>
    <col min="1" max="1" width="17.1796875" customWidth="1"/>
    <col min="2" max="2" width="18" customWidth="1"/>
    <col min="3" max="3" width="32.453125" customWidth="1"/>
    <col min="4" max="4" width="67.6328125" customWidth="1"/>
    <col min="5" max="5" width="36.36328125" customWidth="1"/>
    <col min="6" max="6" width="43.36328125" customWidth="1"/>
    <col min="7" max="7" width="32.36328125" customWidth="1"/>
    <col min="8" max="8" width="47" customWidth="1"/>
    <col min="9" max="9" width="150" customWidth="1"/>
  </cols>
  <sheetData>
    <row r="1" spans="1:9" x14ac:dyDescent="0.35">
      <c r="A1" s="59" t="s">
        <v>351</v>
      </c>
    </row>
    <row r="2" spans="1:9" ht="30" customHeight="1" x14ac:dyDescent="0.35">
      <c r="A2" s="95" t="s">
        <v>44</v>
      </c>
      <c r="B2" s="105" t="s">
        <v>46</v>
      </c>
      <c r="C2" s="105" t="s">
        <v>291</v>
      </c>
      <c r="D2" s="105" t="s">
        <v>292</v>
      </c>
      <c r="E2" s="105" t="s">
        <v>352</v>
      </c>
      <c r="F2" s="105" t="s">
        <v>293</v>
      </c>
      <c r="G2" s="105" t="s">
        <v>294</v>
      </c>
      <c r="H2" s="105" t="s">
        <v>295</v>
      </c>
      <c r="I2" s="96" t="s">
        <v>296</v>
      </c>
    </row>
    <row r="3" spans="1:9" ht="82.75" customHeight="1" x14ac:dyDescent="0.35">
      <c r="A3" s="109" t="s">
        <v>1</v>
      </c>
      <c r="B3" s="110">
        <v>2005</v>
      </c>
      <c r="C3" s="111">
        <v>0.43</v>
      </c>
      <c r="D3" s="110" t="s">
        <v>297</v>
      </c>
      <c r="E3" s="110" t="s">
        <v>117</v>
      </c>
      <c r="F3" s="110" t="s">
        <v>298</v>
      </c>
      <c r="G3" s="110" t="s">
        <v>299</v>
      </c>
      <c r="H3" s="110" t="s">
        <v>300</v>
      </c>
      <c r="I3" s="101" t="s">
        <v>342</v>
      </c>
    </row>
    <row r="4" spans="1:9" ht="43.5" x14ac:dyDescent="0.35">
      <c r="A4" s="109" t="s">
        <v>3</v>
      </c>
      <c r="B4" s="110">
        <v>1990</v>
      </c>
      <c r="C4" s="111">
        <v>0.35</v>
      </c>
      <c r="D4" s="110" t="s">
        <v>297</v>
      </c>
      <c r="E4" s="110" t="s">
        <v>117</v>
      </c>
      <c r="F4" s="110" t="s">
        <v>301</v>
      </c>
      <c r="G4" s="110" t="s">
        <v>299</v>
      </c>
      <c r="H4" s="110" t="s">
        <v>302</v>
      </c>
      <c r="I4" s="101" t="s">
        <v>343</v>
      </c>
    </row>
    <row r="5" spans="1:9" ht="29" x14ac:dyDescent="0.35">
      <c r="A5" s="109" t="s">
        <v>6</v>
      </c>
      <c r="B5" s="110">
        <v>2005</v>
      </c>
      <c r="C5" s="111">
        <v>0.4</v>
      </c>
      <c r="D5" s="110" t="s">
        <v>303</v>
      </c>
      <c r="E5" s="110" t="s">
        <v>117</v>
      </c>
      <c r="F5" s="110" t="s">
        <v>304</v>
      </c>
      <c r="G5" s="110" t="s">
        <v>299</v>
      </c>
      <c r="H5" s="110" t="s">
        <v>336</v>
      </c>
      <c r="I5" s="101" t="s">
        <v>337</v>
      </c>
    </row>
    <row r="6" spans="1:9" ht="29" x14ac:dyDescent="0.35">
      <c r="A6" s="109" t="s">
        <v>48</v>
      </c>
      <c r="B6" s="110">
        <v>1990</v>
      </c>
      <c r="C6" s="111">
        <v>0.55000000000000004</v>
      </c>
      <c r="D6" s="110" t="s">
        <v>305</v>
      </c>
      <c r="E6" s="110" t="s">
        <v>117</v>
      </c>
      <c r="F6" s="110" t="s">
        <v>299</v>
      </c>
      <c r="G6" s="110" t="s">
        <v>299</v>
      </c>
      <c r="H6" s="110" t="s">
        <v>306</v>
      </c>
      <c r="I6" s="101" t="s">
        <v>307</v>
      </c>
    </row>
    <row r="7" spans="1:9" ht="29" x14ac:dyDescent="0.35">
      <c r="A7" s="109" t="s">
        <v>17</v>
      </c>
      <c r="B7" s="110">
        <v>1990</v>
      </c>
      <c r="C7" s="111">
        <v>0.55000000000000004</v>
      </c>
      <c r="D7" s="110" t="s">
        <v>305</v>
      </c>
      <c r="E7" s="110" t="s">
        <v>117</v>
      </c>
      <c r="F7" s="110" t="s">
        <v>299</v>
      </c>
      <c r="G7" s="110" t="s">
        <v>299</v>
      </c>
      <c r="H7" s="110" t="s">
        <v>308</v>
      </c>
      <c r="I7" s="101" t="s">
        <v>309</v>
      </c>
    </row>
    <row r="8" spans="1:9" ht="72.5" x14ac:dyDescent="0.35">
      <c r="A8" s="109" t="s">
        <v>20</v>
      </c>
      <c r="B8" s="110">
        <v>2013</v>
      </c>
      <c r="C8" s="111">
        <v>0.46</v>
      </c>
      <c r="D8" s="110" t="s">
        <v>310</v>
      </c>
      <c r="E8" s="110" t="s">
        <v>117</v>
      </c>
      <c r="F8" s="110" t="s">
        <v>311</v>
      </c>
      <c r="G8" s="110" t="s">
        <v>299</v>
      </c>
      <c r="H8" s="110" t="s">
        <v>312</v>
      </c>
      <c r="I8" s="101" t="s">
        <v>344</v>
      </c>
    </row>
    <row r="9" spans="1:9" ht="29" x14ac:dyDescent="0.35">
      <c r="A9" s="109" t="s">
        <v>21</v>
      </c>
      <c r="B9" s="110">
        <v>1990</v>
      </c>
      <c r="C9" s="111">
        <v>0.15</v>
      </c>
      <c r="D9" s="110" t="s">
        <v>305</v>
      </c>
      <c r="E9" s="110" t="s">
        <v>117</v>
      </c>
      <c r="F9" s="110" t="s">
        <v>299</v>
      </c>
      <c r="G9" s="110" t="s">
        <v>299</v>
      </c>
      <c r="H9" s="110" t="s">
        <v>313</v>
      </c>
      <c r="I9" s="101" t="s">
        <v>314</v>
      </c>
    </row>
    <row r="10" spans="1:9" ht="43.5" x14ac:dyDescent="0.35">
      <c r="A10" s="109" t="s">
        <v>23</v>
      </c>
      <c r="B10" s="110">
        <v>1990</v>
      </c>
      <c r="C10" s="111">
        <v>0.4</v>
      </c>
      <c r="D10" s="110" t="s">
        <v>303</v>
      </c>
      <c r="E10" s="110" t="s">
        <v>117</v>
      </c>
      <c r="F10" s="110" t="s">
        <v>315</v>
      </c>
      <c r="G10" s="110" t="s">
        <v>299</v>
      </c>
      <c r="H10" s="110" t="s">
        <v>316</v>
      </c>
      <c r="I10" s="101" t="s">
        <v>345</v>
      </c>
    </row>
    <row r="11" spans="1:9" ht="29" x14ac:dyDescent="0.35">
      <c r="A11" s="109" t="s">
        <v>27</v>
      </c>
      <c r="B11" s="110">
        <v>1990</v>
      </c>
      <c r="C11" s="111">
        <v>0.55000000000000004</v>
      </c>
      <c r="D11" s="110" t="s">
        <v>305</v>
      </c>
      <c r="E11" s="110" t="s">
        <v>117</v>
      </c>
      <c r="F11" s="110" t="s">
        <v>299</v>
      </c>
      <c r="G11" s="110" t="s">
        <v>299</v>
      </c>
      <c r="H11" s="110" t="s">
        <v>317</v>
      </c>
      <c r="I11" s="101" t="s">
        <v>318</v>
      </c>
    </row>
    <row r="12" spans="1:9" x14ac:dyDescent="0.35">
      <c r="A12" s="109" t="s">
        <v>29</v>
      </c>
      <c r="B12" s="110">
        <v>2005</v>
      </c>
      <c r="C12" s="111">
        <v>0.5</v>
      </c>
      <c r="D12" s="110" t="s">
        <v>303</v>
      </c>
      <c r="E12" s="110" t="s">
        <v>117</v>
      </c>
      <c r="F12" s="110" t="s">
        <v>319</v>
      </c>
      <c r="G12" s="110" t="s">
        <v>299</v>
      </c>
      <c r="H12" s="110" t="s">
        <v>320</v>
      </c>
      <c r="I12" s="101" t="s">
        <v>346</v>
      </c>
    </row>
    <row r="13" spans="1:9" ht="58" x14ac:dyDescent="0.35">
      <c r="A13" s="109" t="s">
        <v>30</v>
      </c>
      <c r="B13" s="110">
        <v>1990</v>
      </c>
      <c r="C13" s="111">
        <v>0.55000000000000004</v>
      </c>
      <c r="D13" s="110" t="s">
        <v>303</v>
      </c>
      <c r="E13" s="110" t="s">
        <v>117</v>
      </c>
      <c r="F13" s="110" t="s">
        <v>321</v>
      </c>
      <c r="G13" s="110" t="s">
        <v>299</v>
      </c>
      <c r="H13" s="110" t="s">
        <v>322</v>
      </c>
      <c r="I13" s="101" t="s">
        <v>348</v>
      </c>
    </row>
    <row r="14" spans="1:9" ht="58" x14ac:dyDescent="0.35">
      <c r="A14" s="109" t="s">
        <v>34</v>
      </c>
      <c r="B14" s="110">
        <v>1990</v>
      </c>
      <c r="C14" s="111">
        <v>0.7</v>
      </c>
      <c r="D14" s="110" t="s">
        <v>297</v>
      </c>
      <c r="E14" s="110" t="s">
        <v>117</v>
      </c>
      <c r="F14" s="110" t="s">
        <v>323</v>
      </c>
      <c r="G14" s="110" t="s">
        <v>299</v>
      </c>
      <c r="H14" s="110" t="s">
        <v>324</v>
      </c>
      <c r="I14" s="101" t="s">
        <v>349</v>
      </c>
    </row>
    <row r="15" spans="1:9" ht="43.5" x14ac:dyDescent="0.35">
      <c r="A15" s="109" t="s">
        <v>39</v>
      </c>
      <c r="B15" s="110">
        <v>1990</v>
      </c>
      <c r="C15" s="111">
        <v>0.5</v>
      </c>
      <c r="D15" s="110" t="s">
        <v>325</v>
      </c>
      <c r="E15" s="110" t="s">
        <v>117</v>
      </c>
      <c r="F15" s="110" t="s">
        <v>326</v>
      </c>
      <c r="G15" s="110" t="s">
        <v>299</v>
      </c>
      <c r="H15" s="110" t="s">
        <v>327</v>
      </c>
      <c r="I15" s="101" t="s">
        <v>338</v>
      </c>
    </row>
    <row r="16" spans="1:9" ht="29" x14ac:dyDescent="0.35">
      <c r="A16" s="109" t="s">
        <v>40</v>
      </c>
      <c r="B16" s="110">
        <v>2030</v>
      </c>
      <c r="C16" s="111">
        <v>0.41</v>
      </c>
      <c r="D16" s="110" t="s">
        <v>297</v>
      </c>
      <c r="E16" s="110" t="s">
        <v>117</v>
      </c>
      <c r="F16" s="110" t="s">
        <v>328</v>
      </c>
      <c r="G16" s="110" t="s">
        <v>299</v>
      </c>
      <c r="H16" s="110" t="s">
        <v>329</v>
      </c>
      <c r="I16" s="101" t="s">
        <v>347</v>
      </c>
    </row>
    <row r="17" spans="1:9" ht="43.5" x14ac:dyDescent="0.35">
      <c r="A17" s="109" t="s">
        <v>41</v>
      </c>
      <c r="B17" s="110">
        <v>1990</v>
      </c>
      <c r="C17" s="111">
        <v>0.65</v>
      </c>
      <c r="D17" s="110" t="s">
        <v>297</v>
      </c>
      <c r="E17" s="110" t="s">
        <v>117</v>
      </c>
      <c r="F17" s="110" t="s">
        <v>330</v>
      </c>
      <c r="G17" s="110" t="s">
        <v>299</v>
      </c>
      <c r="H17" s="110" t="s">
        <v>331</v>
      </c>
      <c r="I17" s="101" t="s">
        <v>340</v>
      </c>
    </row>
    <row r="18" spans="1:9" x14ac:dyDescent="0.35">
      <c r="A18" s="109" t="s">
        <v>43</v>
      </c>
      <c r="B18" s="110">
        <v>1990</v>
      </c>
      <c r="C18" s="111">
        <v>0.68</v>
      </c>
      <c r="D18" s="110" t="s">
        <v>305</v>
      </c>
      <c r="E18" s="110" t="s">
        <v>117</v>
      </c>
      <c r="F18" s="110" t="s">
        <v>299</v>
      </c>
      <c r="G18" s="110" t="s">
        <v>299</v>
      </c>
      <c r="H18" s="110" t="s">
        <v>332</v>
      </c>
      <c r="I18" s="101" t="s">
        <v>341</v>
      </c>
    </row>
    <row r="19" spans="1:9" ht="43.5" x14ac:dyDescent="0.35">
      <c r="A19" s="112" t="s">
        <v>42</v>
      </c>
      <c r="B19" s="113">
        <v>2005</v>
      </c>
      <c r="C19" s="114">
        <v>0.5</v>
      </c>
      <c r="D19" s="113" t="s">
        <v>297</v>
      </c>
      <c r="E19" s="113" t="s">
        <v>117</v>
      </c>
      <c r="F19" s="113" t="s">
        <v>333</v>
      </c>
      <c r="G19" s="113" t="s">
        <v>299</v>
      </c>
      <c r="H19" s="113" t="s">
        <v>334</v>
      </c>
      <c r="I19" s="101" t="s">
        <v>350</v>
      </c>
    </row>
    <row r="20" spans="1:9" x14ac:dyDescent="0.35">
      <c r="A20" t="s">
        <v>339</v>
      </c>
    </row>
    <row r="21" spans="1:9" x14ac:dyDescent="0.35">
      <c r="A21" t="s">
        <v>335</v>
      </c>
    </row>
    <row r="23" spans="1:9" x14ac:dyDescent="0.35">
      <c r="A23" s="59" t="s">
        <v>377</v>
      </c>
    </row>
    <row r="24" spans="1:9" s="104" customFormat="1" ht="30" customHeight="1" x14ac:dyDescent="0.35">
      <c r="A24" s="95" t="s">
        <v>44</v>
      </c>
      <c r="B24" s="105" t="s">
        <v>353</v>
      </c>
      <c r="C24" s="105" t="s">
        <v>293</v>
      </c>
      <c r="D24" s="105" t="s">
        <v>294</v>
      </c>
      <c r="E24" s="96" t="s">
        <v>354</v>
      </c>
    </row>
    <row r="25" spans="1:9" x14ac:dyDescent="0.35">
      <c r="A25" s="106" t="s">
        <v>1</v>
      </c>
      <c r="B25" s="7" t="s">
        <v>297</v>
      </c>
      <c r="C25" s="7" t="s">
        <v>299</v>
      </c>
      <c r="D25" s="7" t="s">
        <v>299</v>
      </c>
      <c r="E25" s="107" t="s">
        <v>355</v>
      </c>
    </row>
    <row r="26" spans="1:9" x14ac:dyDescent="0.35">
      <c r="A26" s="106" t="s">
        <v>3</v>
      </c>
      <c r="B26" s="7" t="s">
        <v>297</v>
      </c>
      <c r="C26" s="7" t="s">
        <v>299</v>
      </c>
      <c r="D26" s="7" t="s">
        <v>299</v>
      </c>
      <c r="E26" s="107" t="s">
        <v>356</v>
      </c>
    </row>
    <row r="27" spans="1:9" x14ac:dyDescent="0.35">
      <c r="A27" s="106" t="s">
        <v>6</v>
      </c>
      <c r="B27" s="7" t="s">
        <v>297</v>
      </c>
      <c r="C27" s="7" t="s">
        <v>357</v>
      </c>
      <c r="D27" s="7" t="s">
        <v>299</v>
      </c>
      <c r="E27" s="107" t="s">
        <v>358</v>
      </c>
    </row>
    <row r="28" spans="1:9" x14ac:dyDescent="0.35">
      <c r="A28" s="106" t="s">
        <v>48</v>
      </c>
      <c r="B28" s="7" t="s">
        <v>297</v>
      </c>
      <c r="C28" s="7" t="s">
        <v>299</v>
      </c>
      <c r="D28" s="7" t="s">
        <v>299</v>
      </c>
      <c r="E28" s="107" t="s">
        <v>359</v>
      </c>
    </row>
    <row r="29" spans="1:9" x14ac:dyDescent="0.35">
      <c r="A29" s="106" t="s">
        <v>17</v>
      </c>
      <c r="B29" s="7" t="s">
        <v>297</v>
      </c>
      <c r="C29" s="7" t="s">
        <v>299</v>
      </c>
      <c r="D29" s="7" t="s">
        <v>299</v>
      </c>
      <c r="E29" s="107" t="s">
        <v>360</v>
      </c>
    </row>
    <row r="30" spans="1:9" x14ac:dyDescent="0.35">
      <c r="A30" s="106" t="s">
        <v>20</v>
      </c>
      <c r="B30" s="7" t="s">
        <v>297</v>
      </c>
      <c r="C30" s="7" t="s">
        <v>361</v>
      </c>
      <c r="D30" s="7" t="s">
        <v>299</v>
      </c>
      <c r="E30" s="107" t="s">
        <v>362</v>
      </c>
    </row>
    <row r="31" spans="1:9" x14ac:dyDescent="0.35">
      <c r="A31" s="106" t="s">
        <v>21</v>
      </c>
      <c r="B31" s="7" t="s">
        <v>297</v>
      </c>
      <c r="C31" s="7" t="s">
        <v>299</v>
      </c>
      <c r="D31" s="7" t="s">
        <v>299</v>
      </c>
      <c r="E31" s="107" t="s">
        <v>363</v>
      </c>
    </row>
    <row r="32" spans="1:9" x14ac:dyDescent="0.35">
      <c r="A32" s="106" t="s">
        <v>23</v>
      </c>
      <c r="B32" s="7" t="s">
        <v>297</v>
      </c>
      <c r="C32" s="7" t="s">
        <v>299</v>
      </c>
      <c r="D32" s="7" t="s">
        <v>299</v>
      </c>
      <c r="E32" s="107" t="s">
        <v>364</v>
      </c>
    </row>
    <row r="33" spans="1:5" x14ac:dyDescent="0.35">
      <c r="A33" s="106" t="s">
        <v>27</v>
      </c>
      <c r="B33" s="7" t="s">
        <v>297</v>
      </c>
      <c r="C33" s="7" t="s">
        <v>299</v>
      </c>
      <c r="D33" s="7" t="s">
        <v>299</v>
      </c>
      <c r="E33" s="107" t="s">
        <v>365</v>
      </c>
    </row>
    <row r="34" spans="1:5" x14ac:dyDescent="0.35">
      <c r="A34" s="106" t="s">
        <v>29</v>
      </c>
      <c r="B34" s="7" t="s">
        <v>297</v>
      </c>
      <c r="C34" s="7" t="s">
        <v>366</v>
      </c>
      <c r="D34" s="7" t="s">
        <v>299</v>
      </c>
      <c r="E34" s="107" t="s">
        <v>367</v>
      </c>
    </row>
    <row r="35" spans="1:5" x14ac:dyDescent="0.35">
      <c r="A35" s="106" t="s">
        <v>30</v>
      </c>
      <c r="B35" s="7" t="s">
        <v>297</v>
      </c>
      <c r="C35" s="7" t="s">
        <v>299</v>
      </c>
      <c r="D35" s="7" t="s">
        <v>299</v>
      </c>
      <c r="E35" s="107" t="s">
        <v>368</v>
      </c>
    </row>
    <row r="36" spans="1:5" x14ac:dyDescent="0.35">
      <c r="A36" s="106" t="s">
        <v>34</v>
      </c>
      <c r="B36" s="7" t="s">
        <v>297</v>
      </c>
      <c r="C36" s="7" t="s">
        <v>299</v>
      </c>
      <c r="D36" s="7" t="s">
        <v>299</v>
      </c>
      <c r="E36" s="107" t="s">
        <v>369</v>
      </c>
    </row>
    <row r="37" spans="1:5" x14ac:dyDescent="0.35">
      <c r="A37" s="106" t="s">
        <v>39</v>
      </c>
      <c r="B37" s="7" t="s">
        <v>370</v>
      </c>
      <c r="C37" s="7" t="s">
        <v>299</v>
      </c>
      <c r="D37" s="7" t="s">
        <v>299</v>
      </c>
      <c r="E37" s="107" t="s">
        <v>371</v>
      </c>
    </row>
    <row r="38" spans="1:5" x14ac:dyDescent="0.35">
      <c r="A38" s="106" t="s">
        <v>40</v>
      </c>
      <c r="B38" s="7" t="s">
        <v>297</v>
      </c>
      <c r="C38" s="7" t="s">
        <v>372</v>
      </c>
      <c r="D38" s="7" t="s">
        <v>299</v>
      </c>
      <c r="E38" s="107" t="s">
        <v>373</v>
      </c>
    </row>
    <row r="39" spans="1:5" x14ac:dyDescent="0.35">
      <c r="A39" s="106" t="s">
        <v>41</v>
      </c>
      <c r="B39" s="7" t="s">
        <v>297</v>
      </c>
      <c r="C39" s="7" t="s">
        <v>299</v>
      </c>
      <c r="D39" s="7" t="s">
        <v>299</v>
      </c>
      <c r="E39" s="107" t="s">
        <v>374</v>
      </c>
    </row>
    <row r="40" spans="1:5" x14ac:dyDescent="0.35">
      <c r="A40" s="106" t="s">
        <v>43</v>
      </c>
      <c r="B40" s="7" t="s">
        <v>297</v>
      </c>
      <c r="C40" s="7" t="s">
        <v>299</v>
      </c>
      <c r="D40" s="7" t="s">
        <v>299</v>
      </c>
      <c r="E40" s="107" t="s">
        <v>375</v>
      </c>
    </row>
    <row r="41" spans="1:5" x14ac:dyDescent="0.35">
      <c r="A41" s="89" t="s">
        <v>42</v>
      </c>
      <c r="B41" s="108" t="s">
        <v>297</v>
      </c>
      <c r="C41" s="108" t="s">
        <v>299</v>
      </c>
      <c r="D41" s="108" t="s">
        <v>299</v>
      </c>
      <c r="E41" s="88" t="s">
        <v>376</v>
      </c>
    </row>
  </sheetData>
  <pageMargins left="0.7" right="0.7" top="0.75" bottom="0.75" header="0.3" footer="0.3"/>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E49DE-5395-4BC0-BA3F-8189CEF087BF}">
  <dimension ref="A1:F45"/>
  <sheetViews>
    <sheetView workbookViewId="0">
      <selection activeCell="A2" sqref="A2"/>
    </sheetView>
  </sheetViews>
  <sheetFormatPr defaultRowHeight="14.5" x14ac:dyDescent="0.35"/>
  <cols>
    <col min="1" max="1" width="28.36328125" customWidth="1"/>
    <col min="2" max="2" width="14" customWidth="1"/>
    <col min="4" max="4" width="14" customWidth="1"/>
    <col min="5" max="5" width="24.453125" customWidth="1"/>
    <col min="6" max="6" width="79.08984375" customWidth="1"/>
  </cols>
  <sheetData>
    <row r="1" spans="1:6" x14ac:dyDescent="0.35">
      <c r="A1" s="59" t="s">
        <v>421</v>
      </c>
    </row>
    <row r="2" spans="1:6" s="104" customFormat="1" ht="30" customHeight="1" x14ac:dyDescent="0.35">
      <c r="A2" s="95" t="s">
        <v>44</v>
      </c>
      <c r="B2" s="96" t="s">
        <v>383</v>
      </c>
      <c r="D2" s="95" t="s">
        <v>383</v>
      </c>
      <c r="E2" s="105" t="s">
        <v>414</v>
      </c>
      <c r="F2" s="96" t="s">
        <v>420</v>
      </c>
    </row>
    <row r="3" spans="1:6" x14ac:dyDescent="0.35">
      <c r="A3" s="109" t="s">
        <v>1</v>
      </c>
      <c r="B3" s="115">
        <v>2050</v>
      </c>
      <c r="D3" s="109">
        <v>2035</v>
      </c>
      <c r="E3" s="110">
        <v>1</v>
      </c>
      <c r="F3" s="115" t="s">
        <v>12</v>
      </c>
    </row>
    <row r="4" spans="1:6" x14ac:dyDescent="0.35">
      <c r="A4" s="109" t="s">
        <v>2</v>
      </c>
      <c r="B4" s="115">
        <v>2040</v>
      </c>
      <c r="D4" s="109">
        <v>2040</v>
      </c>
      <c r="E4" s="110">
        <v>2</v>
      </c>
      <c r="F4" s="115" t="s">
        <v>415</v>
      </c>
    </row>
    <row r="5" spans="1:6" x14ac:dyDescent="0.35">
      <c r="A5" s="109" t="s">
        <v>3</v>
      </c>
      <c r="B5" s="115" t="s">
        <v>413</v>
      </c>
      <c r="D5" s="109">
        <v>2045</v>
      </c>
      <c r="E5" s="110">
        <v>2</v>
      </c>
      <c r="F5" s="115" t="s">
        <v>416</v>
      </c>
    </row>
    <row r="6" spans="1:6" x14ac:dyDescent="0.35">
      <c r="A6" s="109" t="s">
        <v>4</v>
      </c>
      <c r="B6" s="115">
        <v>2050</v>
      </c>
      <c r="D6" s="109">
        <v>2050</v>
      </c>
      <c r="E6" s="110">
        <v>29</v>
      </c>
      <c r="F6" s="115" t="s">
        <v>419</v>
      </c>
    </row>
    <row r="7" spans="1:6" x14ac:dyDescent="0.35">
      <c r="A7" s="109" t="s">
        <v>5</v>
      </c>
      <c r="B7" s="115">
        <v>2050</v>
      </c>
      <c r="D7" s="109">
        <v>2053</v>
      </c>
      <c r="E7" s="110">
        <v>1</v>
      </c>
      <c r="F7" s="115" t="s">
        <v>40</v>
      </c>
    </row>
    <row r="8" spans="1:6" x14ac:dyDescent="0.35">
      <c r="A8" s="109" t="s">
        <v>6</v>
      </c>
      <c r="B8" s="115">
        <v>2050</v>
      </c>
      <c r="D8" s="109">
        <v>2060</v>
      </c>
      <c r="E8" s="110">
        <v>3</v>
      </c>
      <c r="F8" s="115" t="s">
        <v>417</v>
      </c>
    </row>
    <row r="9" spans="1:6" x14ac:dyDescent="0.35">
      <c r="A9" s="109" t="s">
        <v>7</v>
      </c>
      <c r="B9" s="115">
        <v>2050</v>
      </c>
      <c r="D9" s="112" t="s">
        <v>413</v>
      </c>
      <c r="E9" s="113">
        <v>5</v>
      </c>
      <c r="F9" s="116" t="s">
        <v>418</v>
      </c>
    </row>
    <row r="10" spans="1:6" x14ac:dyDescent="0.35">
      <c r="A10" s="109" t="s">
        <v>8</v>
      </c>
      <c r="B10" s="115">
        <v>2050</v>
      </c>
    </row>
    <row r="11" spans="1:6" x14ac:dyDescent="0.35">
      <c r="A11" s="109" t="s">
        <v>9</v>
      </c>
      <c r="B11" s="115">
        <v>2050</v>
      </c>
    </row>
    <row r="12" spans="1:6" x14ac:dyDescent="0.35">
      <c r="A12" s="109" t="s">
        <v>10</v>
      </c>
      <c r="B12" s="115">
        <v>2050</v>
      </c>
    </row>
    <row r="13" spans="1:6" x14ac:dyDescent="0.35">
      <c r="A13" s="109" t="s">
        <v>11</v>
      </c>
      <c r="B13" s="115">
        <v>2050</v>
      </c>
    </row>
    <row r="14" spans="1:6" x14ac:dyDescent="0.35">
      <c r="A14" s="109" t="s">
        <v>12</v>
      </c>
      <c r="B14" s="115">
        <v>2035</v>
      </c>
    </row>
    <row r="15" spans="1:6" x14ac:dyDescent="0.35">
      <c r="A15" s="109" t="s">
        <v>13</v>
      </c>
      <c r="B15" s="115">
        <v>2050</v>
      </c>
    </row>
    <row r="16" spans="1:6" x14ac:dyDescent="0.35">
      <c r="A16" s="109" t="s">
        <v>14</v>
      </c>
      <c r="B16" s="115">
        <v>2045</v>
      </c>
    </row>
    <row r="17" spans="1:2" x14ac:dyDescent="0.35">
      <c r="A17" s="109" t="s">
        <v>15</v>
      </c>
      <c r="B17" s="115">
        <v>2050</v>
      </c>
    </row>
    <row r="18" spans="1:2" x14ac:dyDescent="0.35">
      <c r="A18" s="109" t="s">
        <v>16</v>
      </c>
      <c r="B18" s="115">
        <v>2050</v>
      </c>
    </row>
    <row r="19" spans="1:2" x14ac:dyDescent="0.35">
      <c r="A19" s="109" t="s">
        <v>17</v>
      </c>
      <c r="B19" s="115">
        <v>2040</v>
      </c>
    </row>
    <row r="20" spans="1:2" x14ac:dyDescent="0.35">
      <c r="A20" s="109" t="s">
        <v>18</v>
      </c>
      <c r="B20" s="115">
        <v>2050</v>
      </c>
    </row>
    <row r="21" spans="1:2" x14ac:dyDescent="0.35">
      <c r="A21" s="109" t="s">
        <v>19</v>
      </c>
      <c r="B21" s="115">
        <v>2050</v>
      </c>
    </row>
    <row r="22" spans="1:2" x14ac:dyDescent="0.35">
      <c r="A22" s="109" t="s">
        <v>20</v>
      </c>
      <c r="B22" s="115">
        <v>2050</v>
      </c>
    </row>
    <row r="23" spans="1:2" x14ac:dyDescent="0.35">
      <c r="A23" s="109" t="s">
        <v>21</v>
      </c>
      <c r="B23" s="115">
        <v>2060</v>
      </c>
    </row>
    <row r="24" spans="1:2" x14ac:dyDescent="0.35">
      <c r="A24" s="109" t="s">
        <v>22</v>
      </c>
      <c r="B24" s="115">
        <v>2050</v>
      </c>
    </row>
    <row r="25" spans="1:2" x14ac:dyDescent="0.35">
      <c r="A25" s="109" t="s">
        <v>23</v>
      </c>
      <c r="B25" s="115" t="s">
        <v>413</v>
      </c>
    </row>
    <row r="26" spans="1:2" x14ac:dyDescent="0.35">
      <c r="A26" s="109" t="s">
        <v>24</v>
      </c>
      <c r="B26" s="115">
        <v>2050</v>
      </c>
    </row>
    <row r="27" spans="1:2" x14ac:dyDescent="0.35">
      <c r="A27" s="109" t="s">
        <v>25</v>
      </c>
      <c r="B27" s="115">
        <v>2050</v>
      </c>
    </row>
    <row r="28" spans="1:2" x14ac:dyDescent="0.35">
      <c r="A28" s="109" t="s">
        <v>26</v>
      </c>
      <c r="B28" s="115">
        <v>2050</v>
      </c>
    </row>
    <row r="29" spans="1:2" x14ac:dyDescent="0.35">
      <c r="A29" s="109" t="s">
        <v>27</v>
      </c>
      <c r="B29" s="115">
        <v>2050</v>
      </c>
    </row>
    <row r="30" spans="1:2" x14ac:dyDescent="0.35">
      <c r="A30" s="109" t="s">
        <v>28</v>
      </c>
      <c r="B30" s="115" t="s">
        <v>413</v>
      </c>
    </row>
    <row r="31" spans="1:2" x14ac:dyDescent="0.35">
      <c r="A31" s="109" t="s">
        <v>29</v>
      </c>
      <c r="B31" s="115">
        <v>2050</v>
      </c>
    </row>
    <row r="32" spans="1:2" x14ac:dyDescent="0.35">
      <c r="A32" s="109" t="s">
        <v>30</v>
      </c>
      <c r="B32" s="115" t="s">
        <v>413</v>
      </c>
    </row>
    <row r="33" spans="1:2" x14ac:dyDescent="0.35">
      <c r="A33" s="109" t="s">
        <v>31</v>
      </c>
      <c r="B33" s="115" t="s">
        <v>413</v>
      </c>
    </row>
    <row r="34" spans="1:2" x14ac:dyDescent="0.35">
      <c r="A34" s="109" t="s">
        <v>32</v>
      </c>
      <c r="B34" s="115">
        <v>2050</v>
      </c>
    </row>
    <row r="35" spans="1:2" x14ac:dyDescent="0.35">
      <c r="A35" s="109" t="s">
        <v>33</v>
      </c>
      <c r="B35" s="115">
        <v>2050</v>
      </c>
    </row>
    <row r="36" spans="1:2" x14ac:dyDescent="0.35">
      <c r="A36" s="109" t="s">
        <v>34</v>
      </c>
      <c r="B36" s="115">
        <v>2060</v>
      </c>
    </row>
    <row r="37" spans="1:2" x14ac:dyDescent="0.35">
      <c r="A37" s="109" t="s">
        <v>35</v>
      </c>
      <c r="B37" s="115">
        <v>2050</v>
      </c>
    </row>
    <row r="38" spans="1:2" x14ac:dyDescent="0.35">
      <c r="A38" s="109" t="s">
        <v>36</v>
      </c>
      <c r="B38" s="115">
        <v>2050</v>
      </c>
    </row>
    <row r="39" spans="1:2" x14ac:dyDescent="0.35">
      <c r="A39" s="109" t="s">
        <v>37</v>
      </c>
      <c r="B39" s="115">
        <v>2050</v>
      </c>
    </row>
    <row r="40" spans="1:2" x14ac:dyDescent="0.35">
      <c r="A40" s="109" t="s">
        <v>38</v>
      </c>
      <c r="B40" s="115">
        <v>2045</v>
      </c>
    </row>
    <row r="41" spans="1:2" x14ac:dyDescent="0.35">
      <c r="A41" s="109" t="s">
        <v>39</v>
      </c>
      <c r="B41" s="115">
        <v>2050</v>
      </c>
    </row>
    <row r="42" spans="1:2" x14ac:dyDescent="0.35">
      <c r="A42" s="109" t="s">
        <v>40</v>
      </c>
      <c r="B42" s="115">
        <v>2053</v>
      </c>
    </row>
    <row r="43" spans="1:2" x14ac:dyDescent="0.35">
      <c r="A43" s="109" t="s">
        <v>41</v>
      </c>
      <c r="B43" s="115">
        <v>2060</v>
      </c>
    </row>
    <row r="44" spans="1:2" x14ac:dyDescent="0.35">
      <c r="A44" s="109" t="s">
        <v>43</v>
      </c>
      <c r="B44" s="115">
        <v>2050</v>
      </c>
    </row>
    <row r="45" spans="1:2" x14ac:dyDescent="0.35">
      <c r="A45" s="112" t="s">
        <v>42</v>
      </c>
      <c r="B45" s="116">
        <v>2050</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148F-C763-4C93-A15C-9AEE9F38477D}">
  <dimension ref="B1:O46"/>
  <sheetViews>
    <sheetView showGridLines="0" workbookViewId="0">
      <selection activeCell="C9" sqref="C9"/>
    </sheetView>
  </sheetViews>
  <sheetFormatPr defaultRowHeight="14.5" x14ac:dyDescent="0.35"/>
  <cols>
    <col min="1" max="1" width="2.1796875" customWidth="1"/>
    <col min="2" max="2" width="37" customWidth="1"/>
    <col min="3" max="3" width="33.453125" style="45" customWidth="1"/>
    <col min="4" max="5" width="16.90625" customWidth="1"/>
    <col min="6" max="6" width="33.90625" customWidth="1"/>
    <col min="7" max="7" width="10.36328125" customWidth="1"/>
    <col min="8" max="8" width="37" customWidth="1"/>
    <col min="9" max="9" width="33.453125" customWidth="1"/>
    <col min="10" max="10" width="33.90625" customWidth="1"/>
    <col min="11" max="11" width="10.36328125" customWidth="1"/>
    <col min="12" max="12" width="37" customWidth="1"/>
    <col min="13" max="13" width="33.453125" customWidth="1"/>
    <col min="14" max="14" width="16.90625" customWidth="1"/>
    <col min="15" max="15" width="114.54296875" customWidth="1"/>
  </cols>
  <sheetData>
    <row r="1" spans="2:15" ht="28.75" customHeight="1" x14ac:dyDescent="0.35">
      <c r="B1" s="59" t="s">
        <v>192</v>
      </c>
      <c r="H1" s="59" t="s">
        <v>191</v>
      </c>
      <c r="L1" s="59" t="s">
        <v>190</v>
      </c>
      <c r="M1" s="45"/>
      <c r="N1" s="45"/>
    </row>
    <row r="2" spans="2:15" ht="29" x14ac:dyDescent="0.35">
      <c r="B2" s="58" t="s">
        <v>44</v>
      </c>
      <c r="C2" s="58" t="s">
        <v>187</v>
      </c>
      <c r="D2" s="58" t="s">
        <v>189</v>
      </c>
      <c r="E2" s="58" t="s">
        <v>188</v>
      </c>
      <c r="F2" s="58" t="s">
        <v>211</v>
      </c>
      <c r="H2" s="58" t="s">
        <v>44</v>
      </c>
      <c r="I2" s="58" t="s">
        <v>187</v>
      </c>
      <c r="J2" s="58" t="s">
        <v>210</v>
      </c>
      <c r="L2" s="58" t="s">
        <v>44</v>
      </c>
      <c r="M2" s="58" t="s">
        <v>187</v>
      </c>
      <c r="N2" s="58" t="s">
        <v>186</v>
      </c>
      <c r="O2" s="58" t="s">
        <v>212</v>
      </c>
    </row>
    <row r="3" spans="2:15" x14ac:dyDescent="0.35">
      <c r="B3" s="4" t="s">
        <v>1</v>
      </c>
      <c r="C3" s="46" t="s">
        <v>120</v>
      </c>
      <c r="D3" s="46" t="s">
        <v>0</v>
      </c>
      <c r="E3" s="46" t="s">
        <v>117</v>
      </c>
      <c r="F3" s="47" t="s">
        <v>185</v>
      </c>
      <c r="H3" s="4" t="s">
        <v>1</v>
      </c>
      <c r="I3" s="46" t="s">
        <v>115</v>
      </c>
      <c r="J3" s="46" t="s">
        <v>114</v>
      </c>
      <c r="L3" s="4" t="s">
        <v>1</v>
      </c>
      <c r="M3" s="46" t="s">
        <v>184</v>
      </c>
      <c r="N3" s="46">
        <v>2022</v>
      </c>
      <c r="O3" s="7" t="s">
        <v>183</v>
      </c>
    </row>
    <row r="4" spans="2:15" x14ac:dyDescent="0.35">
      <c r="B4" s="4" t="s">
        <v>2</v>
      </c>
      <c r="C4" s="46" t="s">
        <v>120</v>
      </c>
      <c r="D4" s="46"/>
      <c r="E4" s="46" t="s">
        <v>117</v>
      </c>
      <c r="F4" s="47" t="s">
        <v>182</v>
      </c>
      <c r="H4" s="4" t="s">
        <v>2</v>
      </c>
      <c r="I4" s="46" t="s">
        <v>115</v>
      </c>
      <c r="J4" s="46" t="s">
        <v>114</v>
      </c>
      <c r="L4" s="4" t="s">
        <v>3</v>
      </c>
      <c r="M4" s="46" t="s">
        <v>151</v>
      </c>
      <c r="N4" s="46">
        <v>2021</v>
      </c>
      <c r="O4" s="7" t="s">
        <v>181</v>
      </c>
    </row>
    <row r="5" spans="2:15" x14ac:dyDescent="0.35">
      <c r="B5" s="4" t="s">
        <v>3</v>
      </c>
      <c r="C5" s="46" t="s">
        <v>227</v>
      </c>
      <c r="D5" s="46" t="s">
        <v>117</v>
      </c>
      <c r="E5" s="46"/>
      <c r="F5" s="47" t="s">
        <v>180</v>
      </c>
      <c r="H5" s="4" t="s">
        <v>3</v>
      </c>
      <c r="I5" s="46" t="s">
        <v>115</v>
      </c>
      <c r="J5" s="46" t="s">
        <v>114</v>
      </c>
      <c r="L5" s="4" t="s">
        <v>6</v>
      </c>
      <c r="M5" s="46" t="s">
        <v>151</v>
      </c>
      <c r="N5" s="46">
        <v>2021</v>
      </c>
      <c r="O5" s="7" t="s">
        <v>179</v>
      </c>
    </row>
    <row r="6" spans="2:15" x14ac:dyDescent="0.35">
      <c r="B6" s="6" t="s">
        <v>4</v>
      </c>
      <c r="C6" s="46" t="s">
        <v>120</v>
      </c>
      <c r="D6" s="46" t="s">
        <v>0</v>
      </c>
      <c r="E6" s="46" t="s">
        <v>117</v>
      </c>
      <c r="F6" s="47" t="s">
        <v>178</v>
      </c>
      <c r="H6" s="6" t="s">
        <v>4</v>
      </c>
      <c r="I6" s="46" t="s">
        <v>115</v>
      </c>
      <c r="J6" s="46" t="s">
        <v>114</v>
      </c>
      <c r="L6" s="6" t="s">
        <v>162</v>
      </c>
      <c r="M6" s="46" t="s">
        <v>151</v>
      </c>
      <c r="N6" s="46">
        <v>2020</v>
      </c>
      <c r="O6" s="7" t="s">
        <v>177</v>
      </c>
    </row>
    <row r="7" spans="2:15" x14ac:dyDescent="0.35">
      <c r="B7" s="4" t="s">
        <v>5</v>
      </c>
      <c r="C7" s="46" t="s">
        <v>120</v>
      </c>
      <c r="D7" s="46"/>
      <c r="E7" s="46" t="s">
        <v>117</v>
      </c>
      <c r="F7" s="47" t="s">
        <v>176</v>
      </c>
      <c r="H7" s="4" t="s">
        <v>5</v>
      </c>
      <c r="I7" s="46" t="s">
        <v>115</v>
      </c>
      <c r="J7" s="46" t="s">
        <v>114</v>
      </c>
      <c r="L7" s="4" t="s">
        <v>17</v>
      </c>
      <c r="M7" s="46" t="s">
        <v>151</v>
      </c>
      <c r="N7" s="46">
        <v>2021</v>
      </c>
      <c r="O7" s="7" t="s">
        <v>175</v>
      </c>
    </row>
    <row r="8" spans="2:15" x14ac:dyDescent="0.35">
      <c r="B8" s="4" t="s">
        <v>6</v>
      </c>
      <c r="C8" s="46" t="s">
        <v>120</v>
      </c>
      <c r="D8" s="46"/>
      <c r="E8" s="46" t="s">
        <v>117</v>
      </c>
      <c r="F8" s="47" t="s">
        <v>174</v>
      </c>
      <c r="H8" s="4" t="s">
        <v>6</v>
      </c>
      <c r="I8" s="46" t="s">
        <v>115</v>
      </c>
      <c r="J8" s="46" t="s">
        <v>114</v>
      </c>
      <c r="L8" s="4" t="s">
        <v>20</v>
      </c>
      <c r="M8" s="46" t="s">
        <v>151</v>
      </c>
      <c r="N8" s="46">
        <v>2021</v>
      </c>
      <c r="O8" s="7" t="s">
        <v>173</v>
      </c>
    </row>
    <row r="9" spans="2:15" x14ac:dyDescent="0.35">
      <c r="B9" s="4" t="s">
        <v>7</v>
      </c>
      <c r="C9" s="46" t="s">
        <v>130</v>
      </c>
      <c r="D9" s="46" t="s">
        <v>0</v>
      </c>
      <c r="E9" s="46" t="s">
        <v>117</v>
      </c>
      <c r="F9" s="47" t="s">
        <v>172</v>
      </c>
      <c r="H9" s="4" t="s">
        <v>7</v>
      </c>
      <c r="I9" s="46" t="s">
        <v>115</v>
      </c>
      <c r="J9" s="46" t="s">
        <v>114</v>
      </c>
      <c r="L9" s="4" t="s">
        <v>21</v>
      </c>
      <c r="M9" s="46" t="s">
        <v>151</v>
      </c>
      <c r="N9" s="46">
        <v>2023</v>
      </c>
      <c r="O9" s="51" t="s">
        <v>199</v>
      </c>
    </row>
    <row r="10" spans="2:15" x14ac:dyDescent="0.35">
      <c r="B10" s="4" t="s">
        <v>8</v>
      </c>
      <c r="C10" s="46" t="s">
        <v>120</v>
      </c>
      <c r="D10" s="46" t="s">
        <v>0</v>
      </c>
      <c r="E10" s="46" t="s">
        <v>117</v>
      </c>
      <c r="F10" s="47" t="s">
        <v>193</v>
      </c>
      <c r="H10" s="4" t="s">
        <v>8</v>
      </c>
      <c r="I10" s="46" t="s">
        <v>115</v>
      </c>
      <c r="J10" s="46" t="s">
        <v>114</v>
      </c>
      <c r="L10" s="4" t="s">
        <v>23</v>
      </c>
      <c r="M10" s="46" t="s">
        <v>160</v>
      </c>
      <c r="N10" s="46">
        <v>2017</v>
      </c>
      <c r="O10" s="7" t="s">
        <v>171</v>
      </c>
    </row>
    <row r="11" spans="2:15" x14ac:dyDescent="0.35">
      <c r="B11" s="4" t="s">
        <v>9</v>
      </c>
      <c r="C11" s="46" t="s">
        <v>120</v>
      </c>
      <c r="D11" s="46"/>
      <c r="E11" s="46" t="s">
        <v>117</v>
      </c>
      <c r="F11" s="47" t="s">
        <v>170</v>
      </c>
      <c r="G11" s="35"/>
      <c r="H11" s="4" t="s">
        <v>9</v>
      </c>
      <c r="I11" s="46" t="s">
        <v>115</v>
      </c>
      <c r="J11" s="46" t="s">
        <v>114</v>
      </c>
      <c r="L11" s="4" t="s">
        <v>27</v>
      </c>
      <c r="M11" s="46" t="s">
        <v>160</v>
      </c>
      <c r="N11" s="46">
        <v>2020</v>
      </c>
      <c r="O11" s="7" t="s">
        <v>169</v>
      </c>
    </row>
    <row r="12" spans="2:15" x14ac:dyDescent="0.35">
      <c r="B12" s="4" t="s">
        <v>10</v>
      </c>
      <c r="C12" s="46" t="s">
        <v>123</v>
      </c>
      <c r="D12" s="46" t="s">
        <v>117</v>
      </c>
      <c r="E12" s="46"/>
      <c r="F12" s="47" t="s">
        <v>168</v>
      </c>
      <c r="H12" s="4" t="s">
        <v>10</v>
      </c>
      <c r="I12" s="46" t="s">
        <v>115</v>
      </c>
      <c r="J12" s="46" t="s">
        <v>114</v>
      </c>
      <c r="L12" s="4" t="s">
        <v>29</v>
      </c>
      <c r="M12" s="46" t="s">
        <v>151</v>
      </c>
      <c r="N12" s="46">
        <v>2021</v>
      </c>
      <c r="O12" s="7" t="s">
        <v>167</v>
      </c>
    </row>
    <row r="13" spans="2:15" x14ac:dyDescent="0.35">
      <c r="B13" s="4" t="s">
        <v>11</v>
      </c>
      <c r="C13" s="46" t="s">
        <v>120</v>
      </c>
      <c r="D13" s="46"/>
      <c r="E13" s="46" t="s">
        <v>117</v>
      </c>
      <c r="F13" s="47" t="s">
        <v>166</v>
      </c>
      <c r="G13" s="35"/>
      <c r="H13" s="4" t="s">
        <v>11</v>
      </c>
      <c r="I13" s="46" t="s">
        <v>115</v>
      </c>
      <c r="J13" s="46" t="s">
        <v>114</v>
      </c>
      <c r="L13" s="4" t="s">
        <v>30</v>
      </c>
      <c r="M13" s="46" t="s">
        <v>165</v>
      </c>
      <c r="N13" s="46">
        <v>2022</v>
      </c>
      <c r="O13" s="7" t="s">
        <v>164</v>
      </c>
    </row>
    <row r="14" spans="2:15" x14ac:dyDescent="0.35">
      <c r="B14" s="4" t="s">
        <v>162</v>
      </c>
      <c r="C14" s="46" t="s">
        <v>120</v>
      </c>
      <c r="D14" s="46" t="s">
        <v>0</v>
      </c>
      <c r="E14" s="46" t="s">
        <v>117</v>
      </c>
      <c r="F14" s="47" t="s">
        <v>163</v>
      </c>
      <c r="H14" s="4" t="s">
        <v>162</v>
      </c>
      <c r="I14" s="46" t="s">
        <v>161</v>
      </c>
      <c r="J14" s="46" t="s">
        <v>114</v>
      </c>
      <c r="L14" s="4" t="s">
        <v>34</v>
      </c>
      <c r="M14" s="46" t="s">
        <v>160</v>
      </c>
      <c r="N14" s="46">
        <v>2020</v>
      </c>
      <c r="O14" s="7" t="s">
        <v>159</v>
      </c>
    </row>
    <row r="15" spans="2:15" x14ac:dyDescent="0.35">
      <c r="B15" s="4" t="s">
        <v>12</v>
      </c>
      <c r="C15" s="46" t="s">
        <v>120</v>
      </c>
      <c r="D15" s="46" t="s">
        <v>0</v>
      </c>
      <c r="E15" s="46" t="s">
        <v>117</v>
      </c>
      <c r="F15" s="47" t="s">
        <v>158</v>
      </c>
      <c r="G15" s="35"/>
      <c r="H15" s="4" t="s">
        <v>12</v>
      </c>
      <c r="I15" s="46" t="s">
        <v>115</v>
      </c>
      <c r="J15" s="46" t="s">
        <v>114</v>
      </c>
      <c r="L15" s="4" t="s">
        <v>39</v>
      </c>
      <c r="M15" s="46" t="s">
        <v>151</v>
      </c>
      <c r="N15" s="46">
        <v>2021</v>
      </c>
      <c r="O15" s="7" t="s">
        <v>157</v>
      </c>
    </row>
    <row r="16" spans="2:15" x14ac:dyDescent="0.35">
      <c r="B16" s="4" t="s">
        <v>13</v>
      </c>
      <c r="C16" s="46" t="s">
        <v>120</v>
      </c>
      <c r="D16" s="46"/>
      <c r="E16" s="46" t="s">
        <v>117</v>
      </c>
      <c r="F16" s="47" t="s">
        <v>156</v>
      </c>
      <c r="H16" s="4" t="s">
        <v>13</v>
      </c>
      <c r="I16" s="46" t="s">
        <v>115</v>
      </c>
      <c r="J16" s="46" t="s">
        <v>114</v>
      </c>
      <c r="L16" s="4" t="s">
        <v>40</v>
      </c>
      <c r="M16" s="46" t="s">
        <v>151</v>
      </c>
      <c r="N16" s="46">
        <v>2023</v>
      </c>
      <c r="O16" s="7" t="s">
        <v>155</v>
      </c>
    </row>
    <row r="17" spans="2:15" x14ac:dyDescent="0.35">
      <c r="B17" s="4" t="s">
        <v>14</v>
      </c>
      <c r="C17" s="46" t="s">
        <v>118</v>
      </c>
      <c r="D17" s="46" t="s">
        <v>117</v>
      </c>
      <c r="E17" s="46"/>
      <c r="F17" s="47" t="s">
        <v>154</v>
      </c>
      <c r="G17" s="35"/>
      <c r="H17" s="4" t="s">
        <v>14</v>
      </c>
      <c r="I17" s="46" t="s">
        <v>115</v>
      </c>
      <c r="J17" s="46" t="s">
        <v>114</v>
      </c>
      <c r="L17" s="4" t="s">
        <v>41</v>
      </c>
      <c r="M17" s="46" t="s">
        <v>151</v>
      </c>
      <c r="N17" s="46">
        <v>2021</v>
      </c>
      <c r="O17" s="7" t="s">
        <v>153</v>
      </c>
    </row>
    <row r="18" spans="2:15" x14ac:dyDescent="0.35">
      <c r="B18" s="4" t="s">
        <v>15</v>
      </c>
      <c r="C18" s="46" t="s">
        <v>120</v>
      </c>
      <c r="D18" s="46" t="s">
        <v>0</v>
      </c>
      <c r="E18" s="46" t="s">
        <v>117</v>
      </c>
      <c r="F18" s="47" t="s">
        <v>152</v>
      </c>
      <c r="G18" s="35"/>
      <c r="H18" s="4" t="s">
        <v>15</v>
      </c>
      <c r="I18" s="46" t="s">
        <v>115</v>
      </c>
      <c r="J18" s="46" t="s">
        <v>114</v>
      </c>
      <c r="L18" s="4" t="s">
        <v>43</v>
      </c>
      <c r="M18" s="46" t="s">
        <v>151</v>
      </c>
      <c r="N18" s="46">
        <v>2022</v>
      </c>
      <c r="O18" s="7" t="s">
        <v>150</v>
      </c>
    </row>
    <row r="19" spans="2:15" x14ac:dyDescent="0.35">
      <c r="B19" s="4" t="s">
        <v>16</v>
      </c>
      <c r="C19" s="46" t="s">
        <v>130</v>
      </c>
      <c r="D19" s="46"/>
      <c r="E19" s="46" t="s">
        <v>117</v>
      </c>
      <c r="F19" s="47" t="s">
        <v>149</v>
      </c>
      <c r="G19" s="35"/>
      <c r="H19" s="4" t="s">
        <v>16</v>
      </c>
      <c r="I19" s="46" t="s">
        <v>115</v>
      </c>
      <c r="J19" s="46" t="s">
        <v>114</v>
      </c>
      <c r="L19" s="4" t="s">
        <v>42</v>
      </c>
      <c r="M19" s="46" t="s">
        <v>148</v>
      </c>
      <c r="N19" s="46">
        <v>2021</v>
      </c>
      <c r="O19" s="7" t="s">
        <v>147</v>
      </c>
    </row>
    <row r="20" spans="2:15" x14ac:dyDescent="0.35">
      <c r="B20" s="7" t="s">
        <v>17</v>
      </c>
      <c r="C20" s="46" t="s">
        <v>118</v>
      </c>
      <c r="D20" s="46" t="s">
        <v>117</v>
      </c>
      <c r="E20" s="46"/>
      <c r="F20" s="47" t="s">
        <v>194</v>
      </c>
      <c r="G20" s="35"/>
      <c r="H20" s="7" t="s">
        <v>17</v>
      </c>
      <c r="I20" s="46" t="s">
        <v>115</v>
      </c>
      <c r="J20" s="46" t="s">
        <v>114</v>
      </c>
    </row>
    <row r="21" spans="2:15" x14ac:dyDescent="0.35">
      <c r="B21" s="7" t="s">
        <v>18</v>
      </c>
      <c r="C21" s="46" t="s">
        <v>120</v>
      </c>
      <c r="D21" s="46"/>
      <c r="E21" s="46" t="s">
        <v>117</v>
      </c>
      <c r="F21" s="47" t="s">
        <v>146</v>
      </c>
      <c r="G21" s="35"/>
      <c r="H21" s="7" t="s">
        <v>18</v>
      </c>
      <c r="I21" s="46" t="s">
        <v>115</v>
      </c>
      <c r="J21" s="46" t="s">
        <v>114</v>
      </c>
    </row>
    <row r="22" spans="2:15" x14ac:dyDescent="0.35">
      <c r="B22" s="7" t="s">
        <v>19</v>
      </c>
      <c r="C22" s="46" t="s">
        <v>120</v>
      </c>
      <c r="D22" s="46"/>
      <c r="E22" s="46" t="s">
        <v>117</v>
      </c>
      <c r="F22" s="47" t="s">
        <v>145</v>
      </c>
      <c r="G22" s="35"/>
      <c r="H22" s="7" t="s">
        <v>19</v>
      </c>
      <c r="I22" s="46" t="s">
        <v>115</v>
      </c>
      <c r="J22" s="46" t="s">
        <v>114</v>
      </c>
    </row>
    <row r="23" spans="2:15" x14ac:dyDescent="0.35">
      <c r="B23" s="7" t="s">
        <v>20</v>
      </c>
      <c r="C23" s="46" t="s">
        <v>118</v>
      </c>
      <c r="D23" s="46" t="s">
        <v>117</v>
      </c>
      <c r="E23" s="46"/>
      <c r="F23" s="47" t="s">
        <v>144</v>
      </c>
      <c r="G23" s="35"/>
      <c r="H23" s="7" t="s">
        <v>20</v>
      </c>
      <c r="I23" s="46" t="s">
        <v>115</v>
      </c>
      <c r="J23" s="46" t="s">
        <v>114</v>
      </c>
    </row>
    <row r="24" spans="2:15" x14ac:dyDescent="0.35">
      <c r="B24" s="7" t="s">
        <v>21</v>
      </c>
      <c r="C24" s="46" t="s">
        <v>120</v>
      </c>
      <c r="D24" s="46"/>
      <c r="E24" s="46" t="s">
        <v>117</v>
      </c>
      <c r="F24" s="47" t="s">
        <v>143</v>
      </c>
      <c r="G24" s="35"/>
      <c r="H24" s="7" t="s">
        <v>21</v>
      </c>
      <c r="I24" s="46" t="s">
        <v>115</v>
      </c>
      <c r="J24" s="46" t="s">
        <v>114</v>
      </c>
    </row>
    <row r="25" spans="2:15" x14ac:dyDescent="0.35">
      <c r="B25" s="7" t="s">
        <v>22</v>
      </c>
      <c r="C25" s="46" t="s">
        <v>120</v>
      </c>
      <c r="D25" s="46"/>
      <c r="E25" s="46" t="s">
        <v>117</v>
      </c>
      <c r="F25" s="47" t="s">
        <v>142</v>
      </c>
      <c r="G25" s="35"/>
      <c r="H25" s="7" t="s">
        <v>22</v>
      </c>
      <c r="I25" s="46" t="s">
        <v>115</v>
      </c>
      <c r="J25" s="46" t="s">
        <v>114</v>
      </c>
    </row>
    <row r="26" spans="2:15" x14ac:dyDescent="0.35">
      <c r="B26" s="7" t="s">
        <v>23</v>
      </c>
      <c r="C26" s="46" t="s">
        <v>141</v>
      </c>
      <c r="D26" s="46"/>
      <c r="E26" s="46" t="s">
        <v>117</v>
      </c>
      <c r="F26" s="47" t="s">
        <v>140</v>
      </c>
      <c r="G26" s="35"/>
      <c r="H26" s="7" t="s">
        <v>23</v>
      </c>
      <c r="I26" s="46" t="s">
        <v>115</v>
      </c>
      <c r="J26" s="46" t="s">
        <v>114</v>
      </c>
    </row>
    <row r="27" spans="2:15" x14ac:dyDescent="0.35">
      <c r="B27" s="7" t="s">
        <v>24</v>
      </c>
      <c r="C27" s="46" t="s">
        <v>120</v>
      </c>
      <c r="D27" s="46"/>
      <c r="E27" s="46" t="s">
        <v>117</v>
      </c>
      <c r="F27" s="47" t="s">
        <v>139</v>
      </c>
      <c r="G27" s="35"/>
      <c r="H27" s="7" t="s">
        <v>24</v>
      </c>
      <c r="I27" s="46" t="s">
        <v>115</v>
      </c>
      <c r="J27" s="46" t="s">
        <v>114</v>
      </c>
    </row>
    <row r="28" spans="2:15" x14ac:dyDescent="0.35">
      <c r="B28" s="7" t="s">
        <v>25</v>
      </c>
      <c r="C28" s="46" t="s">
        <v>130</v>
      </c>
      <c r="D28" s="46"/>
      <c r="E28" s="46" t="s">
        <v>117</v>
      </c>
      <c r="F28" s="47" t="s">
        <v>138</v>
      </c>
      <c r="G28" s="35"/>
      <c r="H28" s="7" t="s">
        <v>25</v>
      </c>
      <c r="I28" s="46" t="s">
        <v>115</v>
      </c>
      <c r="J28" s="46" t="s">
        <v>114</v>
      </c>
    </row>
    <row r="29" spans="2:15" x14ac:dyDescent="0.35">
      <c r="B29" s="7" t="s">
        <v>26</v>
      </c>
      <c r="C29" s="46" t="s">
        <v>118</v>
      </c>
      <c r="D29" s="46" t="s">
        <v>117</v>
      </c>
      <c r="E29" s="46"/>
      <c r="F29" s="47" t="s">
        <v>195</v>
      </c>
      <c r="G29" s="35"/>
      <c r="H29" s="7" t="s">
        <v>26</v>
      </c>
      <c r="I29" s="46" t="s">
        <v>115</v>
      </c>
      <c r="J29" s="46" t="s">
        <v>114</v>
      </c>
    </row>
    <row r="30" spans="2:15" x14ac:dyDescent="0.35">
      <c r="B30" s="7" t="s">
        <v>27</v>
      </c>
      <c r="C30" s="46" t="s">
        <v>118</v>
      </c>
      <c r="D30" s="46" t="s">
        <v>117</v>
      </c>
      <c r="E30" s="46"/>
      <c r="F30" s="47" t="s">
        <v>137</v>
      </c>
      <c r="G30" s="35"/>
      <c r="H30" s="7" t="s">
        <v>27</v>
      </c>
      <c r="I30" s="46" t="s">
        <v>115</v>
      </c>
      <c r="J30" s="46" t="s">
        <v>114</v>
      </c>
    </row>
    <row r="31" spans="2:15" x14ac:dyDescent="0.35">
      <c r="B31" s="7" t="s">
        <v>28</v>
      </c>
      <c r="C31" s="46" t="s">
        <v>120</v>
      </c>
      <c r="D31" s="46"/>
      <c r="E31" s="46" t="s">
        <v>117</v>
      </c>
      <c r="F31" s="47" t="s">
        <v>136</v>
      </c>
      <c r="G31" s="35"/>
      <c r="H31" s="7" t="s">
        <v>28</v>
      </c>
      <c r="I31" s="46" t="s">
        <v>115</v>
      </c>
      <c r="J31" s="46" t="s">
        <v>114</v>
      </c>
    </row>
    <row r="32" spans="2:15" x14ac:dyDescent="0.35">
      <c r="B32" s="7" t="s">
        <v>29</v>
      </c>
      <c r="C32" s="46" t="s">
        <v>120</v>
      </c>
      <c r="D32" s="46"/>
      <c r="E32" s="46" t="s">
        <v>117</v>
      </c>
      <c r="F32" s="47" t="s">
        <v>135</v>
      </c>
      <c r="G32" s="35"/>
      <c r="H32" s="7" t="s">
        <v>29</v>
      </c>
      <c r="I32" s="46" t="s">
        <v>115</v>
      </c>
      <c r="J32" s="46" t="s">
        <v>114</v>
      </c>
    </row>
    <row r="33" spans="2:10" x14ac:dyDescent="0.35">
      <c r="B33" s="7" t="s">
        <v>30</v>
      </c>
      <c r="C33" s="46" t="s">
        <v>118</v>
      </c>
      <c r="D33" s="46" t="s">
        <v>117</v>
      </c>
      <c r="E33" s="46"/>
      <c r="F33" s="47" t="s">
        <v>134</v>
      </c>
      <c r="G33" s="35"/>
      <c r="H33" s="7" t="s">
        <v>30</v>
      </c>
      <c r="I33" s="46" t="s">
        <v>115</v>
      </c>
      <c r="J33" s="48" t="s">
        <v>114</v>
      </c>
    </row>
    <row r="34" spans="2:10" x14ac:dyDescent="0.35">
      <c r="B34" s="7" t="s">
        <v>31</v>
      </c>
      <c r="C34" s="46" t="s">
        <v>120</v>
      </c>
      <c r="D34" s="46"/>
      <c r="E34" s="46" t="s">
        <v>117</v>
      </c>
      <c r="F34" s="47" t="s">
        <v>133</v>
      </c>
      <c r="G34" s="35"/>
      <c r="H34" s="7" t="s">
        <v>31</v>
      </c>
      <c r="I34" s="46" t="s">
        <v>115</v>
      </c>
      <c r="J34" s="46" t="s">
        <v>114</v>
      </c>
    </row>
    <row r="35" spans="2:10" x14ac:dyDescent="0.35">
      <c r="B35" s="7" t="s">
        <v>32</v>
      </c>
      <c r="C35" s="46" t="s">
        <v>120</v>
      </c>
      <c r="D35" s="46"/>
      <c r="E35" s="46" t="s">
        <v>117</v>
      </c>
      <c r="F35" s="47" t="s">
        <v>132</v>
      </c>
      <c r="G35" s="35"/>
      <c r="H35" s="7" t="s">
        <v>32</v>
      </c>
      <c r="I35" s="46" t="s">
        <v>115</v>
      </c>
      <c r="J35" s="46" t="s">
        <v>114</v>
      </c>
    </row>
    <row r="36" spans="2:10" x14ac:dyDescent="0.35">
      <c r="B36" s="7" t="s">
        <v>33</v>
      </c>
      <c r="C36" s="46" t="s">
        <v>120</v>
      </c>
      <c r="D36" s="46"/>
      <c r="E36" s="46" t="s">
        <v>117</v>
      </c>
      <c r="F36" s="47" t="s">
        <v>131</v>
      </c>
      <c r="G36" s="35"/>
      <c r="H36" s="7" t="s">
        <v>33</v>
      </c>
      <c r="I36" s="46" t="s">
        <v>115</v>
      </c>
      <c r="J36" s="46" t="s">
        <v>114</v>
      </c>
    </row>
    <row r="37" spans="2:10" x14ac:dyDescent="0.35">
      <c r="B37" s="7" t="s">
        <v>34</v>
      </c>
      <c r="C37" s="46" t="s">
        <v>228</v>
      </c>
      <c r="D37" s="46"/>
      <c r="E37" s="46" t="s">
        <v>117</v>
      </c>
      <c r="F37" s="47" t="s">
        <v>129</v>
      </c>
      <c r="G37" s="35"/>
      <c r="H37" s="7" t="s">
        <v>34</v>
      </c>
      <c r="I37" s="46" t="s">
        <v>115</v>
      </c>
      <c r="J37" s="46" t="s">
        <v>114</v>
      </c>
    </row>
    <row r="38" spans="2:10" x14ac:dyDescent="0.35">
      <c r="B38" s="7" t="s">
        <v>35</v>
      </c>
      <c r="C38" s="46" t="s">
        <v>120</v>
      </c>
      <c r="D38" s="46"/>
      <c r="E38" s="46" t="s">
        <v>117</v>
      </c>
      <c r="F38" s="47" t="s">
        <v>128</v>
      </c>
      <c r="G38" s="35"/>
      <c r="H38" s="7" t="s">
        <v>35</v>
      </c>
      <c r="I38" s="46" t="s">
        <v>115</v>
      </c>
      <c r="J38" s="46" t="s">
        <v>114</v>
      </c>
    </row>
    <row r="39" spans="2:10" x14ac:dyDescent="0.35">
      <c r="B39" s="7" t="s">
        <v>36</v>
      </c>
      <c r="C39" s="46" t="s">
        <v>120</v>
      </c>
      <c r="D39" s="46"/>
      <c r="E39" s="46" t="s">
        <v>117</v>
      </c>
      <c r="F39" s="47" t="s">
        <v>127</v>
      </c>
      <c r="G39" s="35"/>
      <c r="H39" s="7" t="s">
        <v>36</v>
      </c>
      <c r="I39" s="46" t="s">
        <v>115</v>
      </c>
      <c r="J39" s="46" t="s">
        <v>114</v>
      </c>
    </row>
    <row r="40" spans="2:10" x14ac:dyDescent="0.35">
      <c r="B40" s="7" t="s">
        <v>37</v>
      </c>
      <c r="C40" s="46" t="s">
        <v>120</v>
      </c>
      <c r="D40" s="46"/>
      <c r="E40" s="46" t="s">
        <v>117</v>
      </c>
      <c r="F40" s="47" t="s">
        <v>126</v>
      </c>
      <c r="G40" s="35"/>
      <c r="H40" s="7" t="s">
        <v>37</v>
      </c>
      <c r="I40" s="46" t="s">
        <v>115</v>
      </c>
      <c r="J40" s="46" t="s">
        <v>114</v>
      </c>
    </row>
    <row r="41" spans="2:10" x14ac:dyDescent="0.35">
      <c r="B41" s="7" t="s">
        <v>38</v>
      </c>
      <c r="C41" s="46" t="s">
        <v>118</v>
      </c>
      <c r="D41" s="46" t="s">
        <v>117</v>
      </c>
      <c r="E41" s="46"/>
      <c r="F41" s="47" t="s">
        <v>125</v>
      </c>
      <c r="G41" s="35"/>
      <c r="H41" s="7" t="s">
        <v>38</v>
      </c>
      <c r="I41" s="46" t="s">
        <v>115</v>
      </c>
      <c r="J41" s="46" t="s">
        <v>114</v>
      </c>
    </row>
    <row r="42" spans="2:10" x14ac:dyDescent="0.35">
      <c r="B42" s="7" t="s">
        <v>39</v>
      </c>
      <c r="C42" s="46" t="s">
        <v>120</v>
      </c>
      <c r="D42" s="46"/>
      <c r="E42" s="46" t="s">
        <v>117</v>
      </c>
      <c r="F42" s="47" t="s">
        <v>124</v>
      </c>
      <c r="G42" s="35"/>
      <c r="H42" s="7" t="s">
        <v>39</v>
      </c>
      <c r="I42" s="46" t="s">
        <v>115</v>
      </c>
      <c r="J42" s="46" t="s">
        <v>114</v>
      </c>
    </row>
    <row r="43" spans="2:10" x14ac:dyDescent="0.35">
      <c r="B43" s="7" t="s">
        <v>40</v>
      </c>
      <c r="C43" s="46" t="s">
        <v>118</v>
      </c>
      <c r="D43" s="46" t="s">
        <v>117</v>
      </c>
      <c r="E43" s="46"/>
      <c r="F43" s="47" t="s">
        <v>196</v>
      </c>
      <c r="G43" s="35"/>
      <c r="H43" s="7" t="s">
        <v>40</v>
      </c>
      <c r="I43" s="46" t="s">
        <v>115</v>
      </c>
      <c r="J43" s="46" t="s">
        <v>114</v>
      </c>
    </row>
    <row r="44" spans="2:10" x14ac:dyDescent="0.35">
      <c r="B44" s="7" t="s">
        <v>41</v>
      </c>
      <c r="C44" s="46" t="s">
        <v>122</v>
      </c>
      <c r="D44" s="46"/>
      <c r="E44" s="46" t="s">
        <v>117</v>
      </c>
      <c r="F44" s="47" t="s">
        <v>121</v>
      </c>
      <c r="G44" s="35"/>
      <c r="H44" s="7" t="s">
        <v>41</v>
      </c>
      <c r="I44" s="46" t="s">
        <v>115</v>
      </c>
      <c r="J44" s="46" t="s">
        <v>114</v>
      </c>
    </row>
    <row r="45" spans="2:10" x14ac:dyDescent="0.35">
      <c r="B45" s="7" t="s">
        <v>43</v>
      </c>
      <c r="C45" s="46" t="s">
        <v>120</v>
      </c>
      <c r="D45" s="46"/>
      <c r="E45" s="46" t="s">
        <v>117</v>
      </c>
      <c r="F45" s="7" t="s">
        <v>119</v>
      </c>
      <c r="G45" s="35"/>
      <c r="H45" s="7" t="s">
        <v>43</v>
      </c>
      <c r="I45" s="46" t="s">
        <v>115</v>
      </c>
      <c r="J45" s="46" t="s">
        <v>114</v>
      </c>
    </row>
    <row r="46" spans="2:10" x14ac:dyDescent="0.35">
      <c r="B46" s="7" t="s">
        <v>42</v>
      </c>
      <c r="C46" s="46" t="s">
        <v>118</v>
      </c>
      <c r="D46" s="46" t="s">
        <v>117</v>
      </c>
      <c r="E46" s="46"/>
      <c r="F46" s="7" t="s">
        <v>116</v>
      </c>
      <c r="H46" s="7" t="s">
        <v>42</v>
      </c>
      <c r="I46" s="46" t="s">
        <v>115</v>
      </c>
      <c r="J46" s="46" t="s">
        <v>114</v>
      </c>
    </row>
  </sheetData>
  <hyperlinks>
    <hyperlink ref="J33" r:id="rId1" xr:uid="{978D3416-C8C9-4FFB-A7D4-7C6C24CAE2AD}"/>
    <hyperlink ref="O9" r:id="rId2" xr:uid="{B3AF34E2-6BE9-4D41-957B-2FAB3F9B4F6E}"/>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7CC90-ED00-4EF2-8C3A-9832800BFDB6}">
  <dimension ref="A1:AK57"/>
  <sheetViews>
    <sheetView showGridLines="0" zoomScale="55" zoomScaleNormal="55" workbookViewId="0">
      <pane xSplit="1" ySplit="2" topLeftCell="B3" activePane="bottomRight" state="frozen"/>
      <selection pane="topRight" activeCell="B1" sqref="B1"/>
      <selection pane="bottomLeft" activeCell="A2" sqref="A2"/>
      <selection pane="bottomRight" activeCell="P12" sqref="P12"/>
    </sheetView>
  </sheetViews>
  <sheetFormatPr defaultRowHeight="14.5" x14ac:dyDescent="0.35"/>
  <cols>
    <col min="2" max="2" width="9.6328125" customWidth="1"/>
    <col min="5" max="5" width="10.90625" customWidth="1"/>
  </cols>
  <sheetData>
    <row r="1" spans="1:37" x14ac:dyDescent="0.35">
      <c r="A1" s="60" t="s">
        <v>424</v>
      </c>
      <c r="J1" s="74"/>
    </row>
    <row r="2" spans="1:37" ht="30" customHeight="1" x14ac:dyDescent="0.35">
      <c r="A2" s="75" t="s">
        <v>44</v>
      </c>
      <c r="B2" s="76" t="s">
        <v>90</v>
      </c>
      <c r="C2" s="76" t="s">
        <v>49</v>
      </c>
      <c r="D2" s="76" t="s">
        <v>48</v>
      </c>
      <c r="E2" s="76" t="s">
        <v>46</v>
      </c>
      <c r="F2" s="76" t="s">
        <v>59</v>
      </c>
      <c r="G2" s="76" t="s">
        <v>60</v>
      </c>
      <c r="H2" s="76" t="s">
        <v>61</v>
      </c>
      <c r="I2" s="76" t="s">
        <v>62</v>
      </c>
      <c r="J2" s="76" t="s">
        <v>63</v>
      </c>
      <c r="K2" s="76" t="s">
        <v>64</v>
      </c>
      <c r="L2" s="76" t="s">
        <v>65</v>
      </c>
      <c r="M2" s="76" t="s">
        <v>66</v>
      </c>
      <c r="N2" s="76" t="s">
        <v>67</v>
      </c>
      <c r="O2" s="76" t="s">
        <v>68</v>
      </c>
      <c r="P2" s="76" t="s">
        <v>69</v>
      </c>
      <c r="Q2" s="76" t="s">
        <v>70</v>
      </c>
      <c r="R2" s="76" t="s">
        <v>71</v>
      </c>
      <c r="S2" s="76" t="s">
        <v>72</v>
      </c>
      <c r="T2" s="76" t="s">
        <v>73</v>
      </c>
      <c r="U2" s="76" t="s">
        <v>74</v>
      </c>
      <c r="V2" s="76" t="s">
        <v>75</v>
      </c>
      <c r="W2" s="76" t="s">
        <v>76</v>
      </c>
      <c r="X2" s="76" t="s">
        <v>77</v>
      </c>
      <c r="Y2" s="76" t="s">
        <v>78</v>
      </c>
      <c r="Z2" s="76" t="s">
        <v>79</v>
      </c>
      <c r="AA2" s="76" t="s">
        <v>80</v>
      </c>
      <c r="AB2" s="76" t="s">
        <v>81</v>
      </c>
      <c r="AC2" s="76" t="s">
        <v>82</v>
      </c>
      <c r="AD2" s="76" t="s">
        <v>83</v>
      </c>
      <c r="AE2" s="76" t="s">
        <v>84</v>
      </c>
      <c r="AF2" s="76" t="s">
        <v>85</v>
      </c>
      <c r="AG2" s="76" t="s">
        <v>86</v>
      </c>
      <c r="AH2" s="76" t="s">
        <v>87</v>
      </c>
      <c r="AI2" s="76" t="s">
        <v>88</v>
      </c>
      <c r="AJ2" s="76" t="s">
        <v>89</v>
      </c>
      <c r="AK2" s="77" t="s">
        <v>213</v>
      </c>
    </row>
    <row r="3" spans="1:37" x14ac:dyDescent="0.35">
      <c r="A3" s="78" t="s">
        <v>1</v>
      </c>
      <c r="B3" s="68" t="str">
        <f t="shared" ref="B3:B45" si="0">IF(C3="Y","","Y")</f>
        <v>Y</v>
      </c>
      <c r="C3" s="69"/>
      <c r="D3" s="69"/>
      <c r="E3" s="70">
        <v>425.62430701710565</v>
      </c>
      <c r="F3" s="70">
        <v>425.62430701710565</v>
      </c>
      <c r="G3" s="70">
        <v>425.68644495665399</v>
      </c>
      <c r="H3" s="70">
        <v>429.47308467973062</v>
      </c>
      <c r="I3" s="70">
        <v>430.38173065699664</v>
      </c>
      <c r="J3" s="70">
        <v>430.84849795610609</v>
      </c>
      <c r="K3" s="70">
        <v>439.26987786279517</v>
      </c>
      <c r="L3" s="70">
        <v>445.8472252887824</v>
      </c>
      <c r="M3" s="70">
        <v>457.86451041859112</v>
      </c>
      <c r="N3" s="70">
        <v>472.14583180405566</v>
      </c>
      <c r="O3" s="70">
        <v>478.13687472701599</v>
      </c>
      <c r="P3" s="70">
        <v>489.52864931922238</v>
      </c>
      <c r="Q3" s="70">
        <v>497.35202538686104</v>
      </c>
      <c r="R3" s="70">
        <v>501.00084268731842</v>
      </c>
      <c r="S3" s="70">
        <v>501.12897631890229</v>
      </c>
      <c r="T3" s="70">
        <v>518.40843766201863</v>
      </c>
      <c r="U3" s="70">
        <v>524.81184528356232</v>
      </c>
      <c r="V3" s="70">
        <v>529.24064121447554</v>
      </c>
      <c r="W3" s="70">
        <v>535.80755162032528</v>
      </c>
      <c r="X3" s="70">
        <v>538.5907141225664</v>
      </c>
      <c r="Y3" s="70">
        <v>541.47579246702321</v>
      </c>
      <c r="Z3" s="70">
        <v>536.89373780417702</v>
      </c>
      <c r="AA3" s="70">
        <v>538.66387777035948</v>
      </c>
      <c r="AB3" s="70">
        <v>541.89974030248311</v>
      </c>
      <c r="AC3" s="70">
        <v>532.26733486772594</v>
      </c>
      <c r="AD3" s="70">
        <v>526.71177999865165</v>
      </c>
      <c r="AE3" s="70">
        <v>534.93601696165376</v>
      </c>
      <c r="AF3" s="70">
        <v>543.97681233676383</v>
      </c>
      <c r="AG3" s="70">
        <v>550.87486793850189</v>
      </c>
      <c r="AH3" s="70">
        <v>552.48402471644124</v>
      </c>
      <c r="AI3" s="70">
        <v>546.6066243410562</v>
      </c>
      <c r="AJ3" s="70">
        <v>528.14945639961684</v>
      </c>
      <c r="AK3" s="79">
        <v>510.315528340843</v>
      </c>
    </row>
    <row r="4" spans="1:37" x14ac:dyDescent="0.35">
      <c r="A4" s="78" t="s">
        <v>2</v>
      </c>
      <c r="B4" s="68" t="str">
        <f t="shared" si="0"/>
        <v>Y</v>
      </c>
      <c r="C4" s="69"/>
      <c r="D4" s="68" t="s">
        <v>51</v>
      </c>
      <c r="E4" s="70">
        <v>79.047231755099148</v>
      </c>
      <c r="F4" s="70">
        <v>79.047231755099148</v>
      </c>
      <c r="G4" s="70">
        <v>82.711156413588199</v>
      </c>
      <c r="H4" s="70">
        <v>76.142809066389219</v>
      </c>
      <c r="I4" s="70">
        <v>76.517864017709726</v>
      </c>
      <c r="J4" s="70">
        <v>76.725966560862275</v>
      </c>
      <c r="K4" s="70">
        <v>79.953237922573621</v>
      </c>
      <c r="L4" s="70">
        <v>83.112927197645078</v>
      </c>
      <c r="M4" s="70">
        <v>82.719627088026641</v>
      </c>
      <c r="N4" s="70">
        <v>82.0129004003456</v>
      </c>
      <c r="O4" s="70">
        <v>80.455150260117009</v>
      </c>
      <c r="P4" s="70">
        <v>80.61936185834054</v>
      </c>
      <c r="Q4" s="70">
        <v>84.514047288920196</v>
      </c>
      <c r="R4" s="70">
        <v>86.267538467907258</v>
      </c>
      <c r="S4" s="70">
        <v>91.6363033581774</v>
      </c>
      <c r="T4" s="70">
        <v>91.427896051871883</v>
      </c>
      <c r="U4" s="70">
        <v>92.58857965423357</v>
      </c>
      <c r="V4" s="70">
        <v>90.158666853010928</v>
      </c>
      <c r="W4" s="70">
        <v>87.37795090821605</v>
      </c>
      <c r="X4" s="70">
        <v>86.770818673798203</v>
      </c>
      <c r="Y4" s="70">
        <v>80.137031463286434</v>
      </c>
      <c r="Z4" s="70">
        <v>84.693292558071846</v>
      </c>
      <c r="AA4" s="70">
        <v>82.505756168844627</v>
      </c>
      <c r="AB4" s="70">
        <v>79.788324719753405</v>
      </c>
      <c r="AC4" s="70">
        <v>80.228517831702248</v>
      </c>
      <c r="AD4" s="70">
        <v>76.662661785274224</v>
      </c>
      <c r="AE4" s="70">
        <v>78.88446456252683</v>
      </c>
      <c r="AF4" s="70">
        <v>79.821263967885145</v>
      </c>
      <c r="AG4" s="70">
        <v>82.132492256180669</v>
      </c>
      <c r="AH4" s="70">
        <v>78.854374924588853</v>
      </c>
      <c r="AI4" s="70">
        <v>79.99413764006222</v>
      </c>
      <c r="AJ4" s="70">
        <v>73.910842678767636</v>
      </c>
      <c r="AK4" s="79">
        <v>77.532351179992219</v>
      </c>
    </row>
    <row r="5" spans="1:37" x14ac:dyDescent="0.35">
      <c r="A5" s="78" t="s">
        <v>3</v>
      </c>
      <c r="B5" s="68" t="str">
        <f t="shared" si="0"/>
        <v/>
      </c>
      <c r="C5" s="68" t="s">
        <v>51</v>
      </c>
      <c r="D5" s="69"/>
      <c r="E5" s="70">
        <v>145.33988567881266</v>
      </c>
      <c r="F5" s="70">
        <v>145.33988567881266</v>
      </c>
      <c r="G5" s="70">
        <v>139.71344329639476</v>
      </c>
      <c r="H5" s="70">
        <v>126.0312170499305</v>
      </c>
      <c r="I5" s="70">
        <v>112.29643352069883</v>
      </c>
      <c r="J5" s="70">
        <v>96.343448117063957</v>
      </c>
      <c r="K5" s="70">
        <v>87.955986885073386</v>
      </c>
      <c r="L5" s="70">
        <v>88.760161517276927</v>
      </c>
      <c r="M5" s="70">
        <v>89.022097304722109</v>
      </c>
      <c r="N5" s="70">
        <v>87.757928011042225</v>
      </c>
      <c r="O5" s="70">
        <v>84.261445073428021</v>
      </c>
      <c r="P5" s="70">
        <v>81.145921321349462</v>
      </c>
      <c r="Q5" s="70">
        <v>79.825858007897423</v>
      </c>
      <c r="R5" s="70">
        <v>79.125275768439096</v>
      </c>
      <c r="S5" s="70">
        <v>80.871075433095129</v>
      </c>
      <c r="T5" s="70">
        <v>84.545801153199207</v>
      </c>
      <c r="U5" s="70">
        <v>86.538403020638853</v>
      </c>
      <c r="V5" s="70">
        <v>89.856618316974135</v>
      </c>
      <c r="W5" s="70">
        <v>88.250972575451996</v>
      </c>
      <c r="X5" s="70">
        <v>91.672819713976267</v>
      </c>
      <c r="Y5" s="70">
        <v>89.716105676598374</v>
      </c>
      <c r="Z5" s="70">
        <v>91.884268702659853</v>
      </c>
      <c r="AA5" s="70">
        <v>91.314467794833163</v>
      </c>
      <c r="AB5" s="70">
        <v>92.432607460394053</v>
      </c>
      <c r="AC5" s="70">
        <v>94.456410801294709</v>
      </c>
      <c r="AD5" s="70">
        <v>93.371444206978552</v>
      </c>
      <c r="AE5" s="70">
        <v>88.307455657198105</v>
      </c>
      <c r="AF5" s="70">
        <v>87.56330417772169</v>
      </c>
      <c r="AG5" s="70">
        <v>89.247595875647548</v>
      </c>
      <c r="AH5" s="70">
        <v>92.202406446377935</v>
      </c>
      <c r="AI5" s="70">
        <v>92.29163297924687</v>
      </c>
      <c r="AJ5" s="70">
        <v>89.940277062901075</v>
      </c>
      <c r="AK5" s="79">
        <v>91.98820169097857</v>
      </c>
    </row>
    <row r="6" spans="1:37" x14ac:dyDescent="0.35">
      <c r="A6" s="78" t="s">
        <v>4</v>
      </c>
      <c r="B6" s="68" t="str">
        <f t="shared" si="0"/>
        <v>Y</v>
      </c>
      <c r="C6" s="69"/>
      <c r="D6" s="68" t="s">
        <v>51</v>
      </c>
      <c r="E6" s="70">
        <v>145.844473820194</v>
      </c>
      <c r="F6" s="70">
        <v>145.844473820194</v>
      </c>
      <c r="G6" s="70">
        <v>148.57958128529279</v>
      </c>
      <c r="H6" s="70">
        <v>148.0777450599679</v>
      </c>
      <c r="I6" s="70">
        <v>146.8969331755878</v>
      </c>
      <c r="J6" s="70">
        <v>151.44544604443365</v>
      </c>
      <c r="K6" s="70">
        <v>153.57982450353521</v>
      </c>
      <c r="L6" s="70">
        <v>157.22795394643779</v>
      </c>
      <c r="M6" s="70">
        <v>148.82067333679609</v>
      </c>
      <c r="N6" s="70">
        <v>154.01288502641327</v>
      </c>
      <c r="O6" s="70">
        <v>147.73282113585191</v>
      </c>
      <c r="P6" s="70">
        <v>148.87732820150282</v>
      </c>
      <c r="Q6" s="70">
        <v>147.31907685971319</v>
      </c>
      <c r="R6" s="70">
        <v>147.41507177546913</v>
      </c>
      <c r="S6" s="70">
        <v>147.73148753442439</v>
      </c>
      <c r="T6" s="70">
        <v>148.52392355261657</v>
      </c>
      <c r="U6" s="70">
        <v>145.41834637329504</v>
      </c>
      <c r="V6" s="70">
        <v>142.71560183932189</v>
      </c>
      <c r="W6" s="70">
        <v>139.09079081562592</v>
      </c>
      <c r="X6" s="70">
        <v>139.03090695833797</v>
      </c>
      <c r="Y6" s="70">
        <v>126.43851959281743</v>
      </c>
      <c r="Z6" s="70">
        <v>133.64429712840555</v>
      </c>
      <c r="AA6" s="70">
        <v>123.19299131418762</v>
      </c>
      <c r="AB6" s="70">
        <v>120.44361327065967</v>
      </c>
      <c r="AC6" s="70">
        <v>120.52371547936211</v>
      </c>
      <c r="AD6" s="70">
        <v>114.87884670329045</v>
      </c>
      <c r="AE6" s="70">
        <v>118.99038047983403</v>
      </c>
      <c r="AF6" s="70">
        <v>117.41956561282562</v>
      </c>
      <c r="AG6" s="70">
        <v>116.9092363464445</v>
      </c>
      <c r="AH6" s="70">
        <v>117.58491580492557</v>
      </c>
      <c r="AI6" s="70">
        <v>116.46371062417114</v>
      </c>
      <c r="AJ6" s="70">
        <v>107.27265406185883</v>
      </c>
      <c r="AK6" s="79">
        <v>110.95173134654615</v>
      </c>
    </row>
    <row r="7" spans="1:37" x14ac:dyDescent="0.35">
      <c r="A7" s="78" t="s">
        <v>5</v>
      </c>
      <c r="B7" s="68" t="str">
        <f t="shared" si="0"/>
        <v/>
      </c>
      <c r="C7" s="68" t="s">
        <v>51</v>
      </c>
      <c r="D7" s="68" t="s">
        <v>51</v>
      </c>
      <c r="E7" s="70">
        <v>113.6222750246253</v>
      </c>
      <c r="F7" s="70">
        <v>98.910337510058909</v>
      </c>
      <c r="G7" s="70">
        <v>80.843218422529858</v>
      </c>
      <c r="H7" s="70">
        <v>75.325923298706215</v>
      </c>
      <c r="I7" s="70">
        <v>74.663950759058679</v>
      </c>
      <c r="J7" s="70">
        <v>70.605265063651217</v>
      </c>
      <c r="K7" s="70">
        <v>72.168358672760036</v>
      </c>
      <c r="L7" s="70">
        <v>72.615153650259842</v>
      </c>
      <c r="M7" s="70">
        <v>69.401562118922769</v>
      </c>
      <c r="N7" s="70">
        <v>65.356790543593846</v>
      </c>
      <c r="O7" s="70">
        <v>58.274211871425933</v>
      </c>
      <c r="P7" s="70">
        <v>57.387458754519088</v>
      </c>
      <c r="Q7" s="70">
        <v>60.267182227173201</v>
      </c>
      <c r="R7" s="70">
        <v>57.719879054569269</v>
      </c>
      <c r="S7" s="70">
        <v>62.658869976245064</v>
      </c>
      <c r="T7" s="70">
        <v>61.760575553492224</v>
      </c>
      <c r="U7" s="70">
        <v>62.364320375431681</v>
      </c>
      <c r="V7" s="70">
        <v>63.088401375411507</v>
      </c>
      <c r="W7" s="70">
        <v>67.006244276353684</v>
      </c>
      <c r="X7" s="70">
        <v>65.624975300913547</v>
      </c>
      <c r="Y7" s="70">
        <v>56.75859661299674</v>
      </c>
      <c r="Z7" s="70">
        <v>59.383165834319072</v>
      </c>
      <c r="AA7" s="70">
        <v>64.728483516520555</v>
      </c>
      <c r="AB7" s="70">
        <v>59.675715005611444</v>
      </c>
      <c r="AC7" s="70">
        <v>54.453699371625881</v>
      </c>
      <c r="AD7" s="70">
        <v>57.529022873908204</v>
      </c>
      <c r="AE7" s="70">
        <v>60.421395501140623</v>
      </c>
      <c r="AF7" s="70">
        <v>57.773563234313819</v>
      </c>
      <c r="AG7" s="70">
        <v>59.715840672308524</v>
      </c>
      <c r="AH7" s="70">
        <v>55.361840659328891</v>
      </c>
      <c r="AI7" s="70">
        <v>53.942116388778267</v>
      </c>
      <c r="AJ7" s="70">
        <v>47.984615342035887</v>
      </c>
      <c r="AK7" s="79">
        <v>53.917265084100016</v>
      </c>
    </row>
    <row r="8" spans="1:37" x14ac:dyDescent="0.35">
      <c r="A8" s="78" t="s">
        <v>6</v>
      </c>
      <c r="B8" s="68" t="str">
        <f t="shared" si="0"/>
        <v>Y</v>
      </c>
      <c r="C8" s="69"/>
      <c r="D8" s="69"/>
      <c r="E8" s="70">
        <v>588.60282384442837</v>
      </c>
      <c r="F8" s="70">
        <v>588.60282384442837</v>
      </c>
      <c r="G8" s="70">
        <v>582.03122167028948</v>
      </c>
      <c r="H8" s="70">
        <v>599.24266159292949</v>
      </c>
      <c r="I8" s="70">
        <v>601.74365443553972</v>
      </c>
      <c r="J8" s="70">
        <v>621.93412894379981</v>
      </c>
      <c r="K8" s="70">
        <v>639.07028525224348</v>
      </c>
      <c r="L8" s="70">
        <v>660.76780299398047</v>
      </c>
      <c r="M8" s="70">
        <v>676.39422433525533</v>
      </c>
      <c r="N8" s="70">
        <v>682.43482986604727</v>
      </c>
      <c r="O8" s="70">
        <v>694.51693825137079</v>
      </c>
      <c r="P8" s="70">
        <v>719.46371368652785</v>
      </c>
      <c r="Q8" s="70">
        <v>710.17183983899974</v>
      </c>
      <c r="R8" s="70">
        <v>715.48976549606209</v>
      </c>
      <c r="S8" s="70">
        <v>734.14054652028858</v>
      </c>
      <c r="T8" s="70">
        <v>736.7254567196602</v>
      </c>
      <c r="U8" s="70">
        <v>732.22009299377169</v>
      </c>
      <c r="V8" s="70">
        <v>725.28922287947546</v>
      </c>
      <c r="W8" s="70">
        <v>748.07009087101778</v>
      </c>
      <c r="X8" s="70">
        <v>730.80123558700677</v>
      </c>
      <c r="Y8" s="70">
        <v>689.54931842161943</v>
      </c>
      <c r="Z8" s="70">
        <v>701.86754743007646</v>
      </c>
      <c r="AA8" s="70">
        <v>711.31282318731223</v>
      </c>
      <c r="AB8" s="70">
        <v>716.37050032195202</v>
      </c>
      <c r="AC8" s="70">
        <v>723.09630444094239</v>
      </c>
      <c r="AD8" s="70">
        <v>720.19545907283623</v>
      </c>
      <c r="AE8" s="70">
        <v>722.91826797792635</v>
      </c>
      <c r="AF8" s="70">
        <v>704.92786747171931</v>
      </c>
      <c r="AG8" s="70">
        <v>712.23380136866979</v>
      </c>
      <c r="AH8" s="70">
        <v>724.61577978060654</v>
      </c>
      <c r="AI8" s="70">
        <v>723.67929042661729</v>
      </c>
      <c r="AJ8" s="70">
        <v>658.78838960369171</v>
      </c>
      <c r="AK8" s="79">
        <v>670.42830453787235</v>
      </c>
    </row>
    <row r="9" spans="1:37" x14ac:dyDescent="0.35">
      <c r="A9" s="78" t="s">
        <v>7</v>
      </c>
      <c r="B9" s="68" t="str">
        <f t="shared" si="0"/>
        <v/>
      </c>
      <c r="C9" s="68" t="s">
        <v>51</v>
      </c>
      <c r="D9" s="68" t="s">
        <v>51</v>
      </c>
      <c r="E9" s="70">
        <v>31.454182049505654</v>
      </c>
      <c r="F9" s="70">
        <v>31.454182049505654</v>
      </c>
      <c r="G9" s="70">
        <v>24.81823437923001</v>
      </c>
      <c r="H9" s="70">
        <v>22.932566589355289</v>
      </c>
      <c r="I9" s="70">
        <v>22.930422944861981</v>
      </c>
      <c r="J9" s="70">
        <v>22.015023672932823</v>
      </c>
      <c r="K9" s="70">
        <v>22.686425014166428</v>
      </c>
      <c r="L9" s="70">
        <v>23.180048761195234</v>
      </c>
      <c r="M9" s="70">
        <v>24.543046493014238</v>
      </c>
      <c r="N9" s="70">
        <v>24.667911249129457</v>
      </c>
      <c r="O9" s="70">
        <v>25.955207997899826</v>
      </c>
      <c r="P9" s="70">
        <v>25.65364726358569</v>
      </c>
      <c r="Q9" s="70">
        <v>26.84069089021763</v>
      </c>
      <c r="R9" s="70">
        <v>27.906893556667008</v>
      </c>
      <c r="S9" s="70">
        <v>29.369440381903964</v>
      </c>
      <c r="T9" s="70">
        <v>29.386445032258706</v>
      </c>
      <c r="U9" s="70">
        <v>29.876440591733964</v>
      </c>
      <c r="V9" s="70">
        <v>30.283881349786167</v>
      </c>
      <c r="W9" s="70">
        <v>31.720872334617059</v>
      </c>
      <c r="X9" s="70">
        <v>30.767538917980612</v>
      </c>
      <c r="Y9" s="70">
        <v>28.577637610645208</v>
      </c>
      <c r="Z9" s="70">
        <v>28.171061292020855</v>
      </c>
      <c r="AA9" s="70">
        <v>27.868670314587824</v>
      </c>
      <c r="AB9" s="70">
        <v>26.11309800862379</v>
      </c>
      <c r="AC9" s="70">
        <v>24.890093522592657</v>
      </c>
      <c r="AD9" s="70">
        <v>24.157184763262556</v>
      </c>
      <c r="AE9" s="70">
        <v>24.611048154647584</v>
      </c>
      <c r="AF9" s="70">
        <v>24.833944313946372</v>
      </c>
      <c r="AG9" s="70">
        <v>25.709307096070251</v>
      </c>
      <c r="AH9" s="70">
        <v>24.600986811995003</v>
      </c>
      <c r="AI9" s="70">
        <v>24.799385011949745</v>
      </c>
      <c r="AJ9" s="70">
        <v>23.906817848570832</v>
      </c>
      <c r="AK9" s="79">
        <v>24.446418231731226</v>
      </c>
    </row>
    <row r="10" spans="1:37" x14ac:dyDescent="0.35">
      <c r="A10" s="78" t="s">
        <v>8</v>
      </c>
      <c r="B10" s="68" t="str">
        <f t="shared" si="0"/>
        <v>Y</v>
      </c>
      <c r="C10" s="69"/>
      <c r="D10" s="68" t="s">
        <v>51</v>
      </c>
      <c r="E10" s="70">
        <v>5.5717278116854878</v>
      </c>
      <c r="F10" s="70">
        <v>5.5717278116854878</v>
      </c>
      <c r="G10" s="70">
        <v>6.0763494415302404</v>
      </c>
      <c r="H10" s="70">
        <v>6.5136745644765108</v>
      </c>
      <c r="I10" s="70">
        <v>6.8005839239253643</v>
      </c>
      <c r="J10" s="70">
        <v>7.0573664900757542</v>
      </c>
      <c r="K10" s="70">
        <v>6.9721830549187827</v>
      </c>
      <c r="L10" s="70">
        <v>7.3450281024822734</v>
      </c>
      <c r="M10" s="70">
        <v>7.4390328332959017</v>
      </c>
      <c r="N10" s="70">
        <v>7.7548964617011968</v>
      </c>
      <c r="O10" s="70">
        <v>8.0322894709361261</v>
      </c>
      <c r="P10" s="70">
        <v>8.3064431731937791</v>
      </c>
      <c r="Q10" s="70">
        <v>8.247747418949432</v>
      </c>
      <c r="R10" s="70">
        <v>8.4823125908529438</v>
      </c>
      <c r="S10" s="70">
        <v>8.8741235584941283</v>
      </c>
      <c r="T10" s="70">
        <v>9.077631146049475</v>
      </c>
      <c r="U10" s="70">
        <v>9.2224415764152123</v>
      </c>
      <c r="V10" s="70">
        <v>9.4704875550755432</v>
      </c>
      <c r="W10" s="70">
        <v>9.8036495223910869</v>
      </c>
      <c r="X10" s="70">
        <v>10.025399885993888</v>
      </c>
      <c r="Y10" s="70">
        <v>9.7899785471547318</v>
      </c>
      <c r="Z10" s="70">
        <v>9.455867353293165</v>
      </c>
      <c r="AA10" s="70">
        <v>9.1584631768549656</v>
      </c>
      <c r="AB10" s="70">
        <v>8.6246842976468034</v>
      </c>
      <c r="AC10" s="70">
        <v>7.9202349795701661</v>
      </c>
      <c r="AD10" s="70">
        <v>8.2949152756737448</v>
      </c>
      <c r="AE10" s="70">
        <v>8.343271572793526</v>
      </c>
      <c r="AF10" s="70">
        <v>8.7901225193974053</v>
      </c>
      <c r="AG10" s="70">
        <v>8.9660674317052091</v>
      </c>
      <c r="AH10" s="70">
        <v>8.8211956815165475</v>
      </c>
      <c r="AI10" s="70">
        <v>8.8916187525543755</v>
      </c>
      <c r="AJ10" s="70">
        <v>8.5028574277508913</v>
      </c>
      <c r="AK10" s="79">
        <v>8.6700152381334252</v>
      </c>
    </row>
    <row r="11" spans="1:37" x14ac:dyDescent="0.35">
      <c r="A11" s="78" t="s">
        <v>9</v>
      </c>
      <c r="B11" s="68" t="str">
        <f t="shared" si="0"/>
        <v/>
      </c>
      <c r="C11" s="68" t="s">
        <v>51</v>
      </c>
      <c r="D11" s="68" t="s">
        <v>51</v>
      </c>
      <c r="E11" s="70">
        <v>198.77527153182015</v>
      </c>
      <c r="F11" s="70">
        <v>198.77527153182015</v>
      </c>
      <c r="G11" s="70">
        <v>180.85966542842945</v>
      </c>
      <c r="H11" s="70">
        <v>175.03484613820626</v>
      </c>
      <c r="I11" s="70">
        <v>168.32366868175905</v>
      </c>
      <c r="J11" s="70">
        <v>159.4106378902444</v>
      </c>
      <c r="K11" s="70">
        <v>158.37195051666743</v>
      </c>
      <c r="L11" s="70">
        <v>161.70965127607465</v>
      </c>
      <c r="M11" s="70">
        <v>157.20036765240511</v>
      </c>
      <c r="N11" s="70">
        <v>151.03459419537916</v>
      </c>
      <c r="O11" s="70">
        <v>141.06200751523212</v>
      </c>
      <c r="P11" s="70">
        <v>151.13920953375788</v>
      </c>
      <c r="Q11" s="70">
        <v>150.76015266118273</v>
      </c>
      <c r="R11" s="70">
        <v>146.96574943071792</v>
      </c>
      <c r="S11" s="70">
        <v>150.15289248229618</v>
      </c>
      <c r="T11" s="70">
        <v>151.00998867173089</v>
      </c>
      <c r="U11" s="70">
        <v>148.93498799480693</v>
      </c>
      <c r="V11" s="70">
        <v>150.16677315367752</v>
      </c>
      <c r="W11" s="70">
        <v>151.82989117681424</v>
      </c>
      <c r="X11" s="70">
        <v>146.76858643580621</v>
      </c>
      <c r="Y11" s="70">
        <v>137.2802936613009</v>
      </c>
      <c r="Z11" s="70">
        <v>140.1675717679914</v>
      </c>
      <c r="AA11" s="70">
        <v>138.56800191286143</v>
      </c>
      <c r="AB11" s="70">
        <v>134.61018177386407</v>
      </c>
      <c r="AC11" s="70">
        <v>129.25170674614262</v>
      </c>
      <c r="AD11" s="70">
        <v>127.08004139212115</v>
      </c>
      <c r="AE11" s="70">
        <v>128.50644901590096</v>
      </c>
      <c r="AF11" s="70">
        <v>130.10696598527309</v>
      </c>
      <c r="AG11" s="70">
        <v>130.95193561801887</v>
      </c>
      <c r="AH11" s="70">
        <v>129.18005513198543</v>
      </c>
      <c r="AI11" s="70">
        <v>123.4512605624349</v>
      </c>
      <c r="AJ11" s="70">
        <v>113.07205225478218</v>
      </c>
      <c r="AK11" s="79">
        <v>118.38169060542548</v>
      </c>
    </row>
    <row r="12" spans="1:37" x14ac:dyDescent="0.35">
      <c r="A12" s="78" t="s">
        <v>10</v>
      </c>
      <c r="B12" s="68" t="str">
        <f t="shared" si="0"/>
        <v>Y</v>
      </c>
      <c r="C12" s="69"/>
      <c r="D12" s="68" t="s">
        <v>51</v>
      </c>
      <c r="E12" s="70">
        <v>71.820935015273562</v>
      </c>
      <c r="F12" s="70">
        <v>71.820935015273562</v>
      </c>
      <c r="G12" s="70">
        <v>82.432995738742449</v>
      </c>
      <c r="H12" s="70">
        <v>76.517577851431795</v>
      </c>
      <c r="I12" s="70">
        <v>78.67086383663424</v>
      </c>
      <c r="J12" s="70">
        <v>82.598771034031742</v>
      </c>
      <c r="K12" s="70">
        <v>79.748726315469781</v>
      </c>
      <c r="L12" s="70">
        <v>92.928688546222489</v>
      </c>
      <c r="M12" s="70">
        <v>83.411408098404948</v>
      </c>
      <c r="N12" s="70">
        <v>79.45593793904834</v>
      </c>
      <c r="O12" s="70">
        <v>76.824891741723164</v>
      </c>
      <c r="P12" s="70">
        <v>72.662448786801903</v>
      </c>
      <c r="Q12" s="70">
        <v>74.398107860596497</v>
      </c>
      <c r="R12" s="70">
        <v>73.871152132179702</v>
      </c>
      <c r="S12" s="70">
        <v>79.006622588952965</v>
      </c>
      <c r="T12" s="70">
        <v>73.060074312362246</v>
      </c>
      <c r="U12" s="70">
        <v>68.748181973118179</v>
      </c>
      <c r="V12" s="70">
        <v>76.500413656942683</v>
      </c>
      <c r="W12" s="70">
        <v>71.880274463961172</v>
      </c>
      <c r="X12" s="70">
        <v>68.291351200333111</v>
      </c>
      <c r="Y12" s="70">
        <v>65.544856359754093</v>
      </c>
      <c r="Z12" s="70">
        <v>65.857447696652883</v>
      </c>
      <c r="AA12" s="70">
        <v>60.652623848657733</v>
      </c>
      <c r="AB12" s="70">
        <v>56.058808325394743</v>
      </c>
      <c r="AC12" s="70">
        <v>57.779385362137965</v>
      </c>
      <c r="AD12" s="70">
        <v>53.608896022961787</v>
      </c>
      <c r="AE12" s="70">
        <v>50.834619402885913</v>
      </c>
      <c r="AF12" s="70">
        <v>52.90615190295425</v>
      </c>
      <c r="AG12" s="70">
        <v>50.773914043333193</v>
      </c>
      <c r="AH12" s="70">
        <v>50.726021557488927</v>
      </c>
      <c r="AI12" s="70">
        <v>46.94167101964576</v>
      </c>
      <c r="AJ12" s="70">
        <v>44.483800074443373</v>
      </c>
      <c r="AK12" s="79">
        <v>45.515579085261976</v>
      </c>
    </row>
    <row r="13" spans="1:37" x14ac:dyDescent="0.35">
      <c r="A13" s="78" t="s">
        <v>11</v>
      </c>
      <c r="B13" s="68" t="str">
        <f t="shared" si="0"/>
        <v/>
      </c>
      <c r="C13" s="68" t="s">
        <v>51</v>
      </c>
      <c r="D13" s="68" t="s">
        <v>51</v>
      </c>
      <c r="E13" s="70">
        <v>40.276362549513195</v>
      </c>
      <c r="F13" s="70">
        <v>40.276362549513195</v>
      </c>
      <c r="G13" s="70">
        <v>37.402714561505185</v>
      </c>
      <c r="H13" s="70">
        <v>27.215514696747753</v>
      </c>
      <c r="I13" s="70">
        <v>21.751653115832891</v>
      </c>
      <c r="J13" s="70">
        <v>22.225022733195654</v>
      </c>
      <c r="K13" s="70">
        <v>20.063924469337355</v>
      </c>
      <c r="L13" s="70">
        <v>21.00773786165955</v>
      </c>
      <c r="M13" s="70">
        <v>20.719247443709872</v>
      </c>
      <c r="N13" s="70">
        <v>18.992041069741362</v>
      </c>
      <c r="O13" s="70">
        <v>17.829241245953767</v>
      </c>
      <c r="P13" s="70">
        <v>17.453338863034119</v>
      </c>
      <c r="Q13" s="70">
        <v>17.887999897799642</v>
      </c>
      <c r="R13" s="70">
        <v>17.300079674659059</v>
      </c>
      <c r="S13" s="70">
        <v>19.233276642656705</v>
      </c>
      <c r="T13" s="70">
        <v>19.362260520516358</v>
      </c>
      <c r="U13" s="70">
        <v>19.140621284684929</v>
      </c>
      <c r="V13" s="70">
        <v>18.490054024357601</v>
      </c>
      <c r="W13" s="70">
        <v>22.046441737807239</v>
      </c>
      <c r="X13" s="70">
        <v>19.941842165167277</v>
      </c>
      <c r="Y13" s="70">
        <v>16.508258504986106</v>
      </c>
      <c r="Z13" s="70">
        <v>21.11159503899038</v>
      </c>
      <c r="AA13" s="70">
        <v>21.079725872828725</v>
      </c>
      <c r="AB13" s="70">
        <v>19.962929177431118</v>
      </c>
      <c r="AC13" s="70">
        <v>21.865080329781087</v>
      </c>
      <c r="AD13" s="70">
        <v>21.04076293085344</v>
      </c>
      <c r="AE13" s="70">
        <v>17.972591185047541</v>
      </c>
      <c r="AF13" s="70">
        <v>19.603128667012573</v>
      </c>
      <c r="AG13" s="70">
        <v>20.896114607856461</v>
      </c>
      <c r="AH13" s="70">
        <v>20.030103248255845</v>
      </c>
      <c r="AI13" s="70">
        <v>14.537851647382251</v>
      </c>
      <c r="AJ13" s="70">
        <v>11.407083162753093</v>
      </c>
      <c r="AK13" s="79">
        <v>12.615171509819087</v>
      </c>
    </row>
    <row r="14" spans="1:37" x14ac:dyDescent="0.35">
      <c r="A14" s="78" t="s">
        <v>12</v>
      </c>
      <c r="B14" s="68" t="str">
        <f t="shared" si="0"/>
        <v>Y</v>
      </c>
      <c r="C14" s="69"/>
      <c r="D14" s="68" t="s">
        <v>51</v>
      </c>
      <c r="E14" s="70">
        <v>71.08775396261845</v>
      </c>
      <c r="F14" s="70">
        <v>71.08775396261845</v>
      </c>
      <c r="G14" s="70">
        <v>69.041449264113339</v>
      </c>
      <c r="H14" s="70">
        <v>67.681543944910359</v>
      </c>
      <c r="I14" s="70">
        <v>69.915161911342182</v>
      </c>
      <c r="J14" s="70">
        <v>75.492410654200114</v>
      </c>
      <c r="K14" s="70">
        <v>71.743588067583559</v>
      </c>
      <c r="L14" s="70">
        <v>77.729555609444759</v>
      </c>
      <c r="M14" s="70">
        <v>76.409313952365849</v>
      </c>
      <c r="N14" s="70">
        <v>72.727182968533327</v>
      </c>
      <c r="O14" s="70">
        <v>72.048006317039651</v>
      </c>
      <c r="P14" s="70">
        <v>70.136614973406736</v>
      </c>
      <c r="Q14" s="70">
        <v>75.474784776633868</v>
      </c>
      <c r="R14" s="70">
        <v>77.885707427291919</v>
      </c>
      <c r="S14" s="70">
        <v>85.490368933199065</v>
      </c>
      <c r="T14" s="70">
        <v>81.739425997254912</v>
      </c>
      <c r="U14" s="70">
        <v>69.704703740660719</v>
      </c>
      <c r="V14" s="70">
        <v>81.112610762809965</v>
      </c>
      <c r="W14" s="70">
        <v>79.441350356526286</v>
      </c>
      <c r="X14" s="70">
        <v>71.310286823293694</v>
      </c>
      <c r="Y14" s="70">
        <v>67.693579091193101</v>
      </c>
      <c r="Z14" s="70">
        <v>75.555951671795782</v>
      </c>
      <c r="AA14" s="70">
        <v>67.815563130208773</v>
      </c>
      <c r="AB14" s="70">
        <v>62.255532912257991</v>
      </c>
      <c r="AC14" s="70">
        <v>62.70093458020655</v>
      </c>
      <c r="AD14" s="70">
        <v>58.519677648181883</v>
      </c>
      <c r="AE14" s="70">
        <v>55.009236758448516</v>
      </c>
      <c r="AF14" s="70">
        <v>57.833195545562198</v>
      </c>
      <c r="AG14" s="70">
        <v>55.030867642559272</v>
      </c>
      <c r="AH14" s="70">
        <v>55.94965611999978</v>
      </c>
      <c r="AI14" s="70">
        <v>52.726083502390608</v>
      </c>
      <c r="AJ14" s="70">
        <v>47.756280967039785</v>
      </c>
      <c r="AK14" s="79">
        <v>47.799490353793452</v>
      </c>
    </row>
    <row r="15" spans="1:37" x14ac:dyDescent="0.35">
      <c r="A15" s="78" t="s">
        <v>13</v>
      </c>
      <c r="B15" s="68" t="str">
        <f t="shared" si="0"/>
        <v>Y</v>
      </c>
      <c r="C15" s="69"/>
      <c r="D15" s="68" t="s">
        <v>51</v>
      </c>
      <c r="E15" s="70">
        <v>540.83069172361206</v>
      </c>
      <c r="F15" s="70">
        <v>540.83069172361206</v>
      </c>
      <c r="G15" s="70">
        <v>566.89742616301726</v>
      </c>
      <c r="H15" s="70">
        <v>557.27993789579216</v>
      </c>
      <c r="I15" s="70">
        <v>536.24445797178157</v>
      </c>
      <c r="J15" s="70">
        <v>528.08379589765082</v>
      </c>
      <c r="K15" s="70">
        <v>534.17216012272002</v>
      </c>
      <c r="L15" s="70">
        <v>552.52159729080495</v>
      </c>
      <c r="M15" s="70">
        <v>544.94358303944489</v>
      </c>
      <c r="N15" s="70">
        <v>559.2842600876163</v>
      </c>
      <c r="O15" s="70">
        <v>554.35877043755545</v>
      </c>
      <c r="P15" s="70">
        <v>548.71450565015039</v>
      </c>
      <c r="Q15" s="70">
        <v>554.28326308222427</v>
      </c>
      <c r="R15" s="70">
        <v>548.27148189492402</v>
      </c>
      <c r="S15" s="70">
        <v>552.60945180471595</v>
      </c>
      <c r="T15" s="70">
        <v>552.20906063270206</v>
      </c>
      <c r="U15" s="70">
        <v>553.89947837889815</v>
      </c>
      <c r="V15" s="70">
        <v>543.30992540806392</v>
      </c>
      <c r="W15" s="70">
        <v>533.5543841830056</v>
      </c>
      <c r="X15" s="70">
        <v>528.08816351833934</v>
      </c>
      <c r="Y15" s="70">
        <v>506.88209917538643</v>
      </c>
      <c r="Z15" s="70">
        <v>511.15292084080852</v>
      </c>
      <c r="AA15" s="70">
        <v>486.26432779822886</v>
      </c>
      <c r="AB15" s="70">
        <v>488.20024808474255</v>
      </c>
      <c r="AC15" s="70">
        <v>487.90579791121445</v>
      </c>
      <c r="AD15" s="70">
        <v>456.75101509349935</v>
      </c>
      <c r="AE15" s="70">
        <v>460.283690766284</v>
      </c>
      <c r="AF15" s="70">
        <v>462.64163510079192</v>
      </c>
      <c r="AG15" s="70">
        <v>465.26215452766496</v>
      </c>
      <c r="AH15" s="70">
        <v>447.07000518617588</v>
      </c>
      <c r="AI15" s="70">
        <v>437.6466265455071</v>
      </c>
      <c r="AJ15" s="70">
        <v>398.29703079645549</v>
      </c>
      <c r="AK15" s="79">
        <v>420.06075593626861</v>
      </c>
    </row>
    <row r="16" spans="1:37" x14ac:dyDescent="0.35">
      <c r="A16" s="78" t="s">
        <v>14</v>
      </c>
      <c r="B16" s="68" t="str">
        <f t="shared" si="0"/>
        <v>Y</v>
      </c>
      <c r="C16" s="69"/>
      <c r="D16" s="68" t="s">
        <v>51</v>
      </c>
      <c r="E16" s="70">
        <v>1251.2247820217844</v>
      </c>
      <c r="F16" s="70">
        <v>1251.2247820217844</v>
      </c>
      <c r="G16" s="70">
        <v>1205.0645794402583</v>
      </c>
      <c r="H16" s="70">
        <v>1155.6256351952829</v>
      </c>
      <c r="I16" s="70">
        <v>1146.3066718871216</v>
      </c>
      <c r="J16" s="70">
        <v>1127.7925707754334</v>
      </c>
      <c r="K16" s="70">
        <v>1120.6608075671863</v>
      </c>
      <c r="L16" s="70">
        <v>1137.8689492589569</v>
      </c>
      <c r="M16" s="70">
        <v>1102.1873613480961</v>
      </c>
      <c r="N16" s="70">
        <v>1077.6040521087889</v>
      </c>
      <c r="O16" s="70">
        <v>1043.1808320678392</v>
      </c>
      <c r="P16" s="70">
        <v>1040.1918307374913</v>
      </c>
      <c r="Q16" s="70">
        <v>1054.8690731494139</v>
      </c>
      <c r="R16" s="70">
        <v>1033.03786355548</v>
      </c>
      <c r="S16" s="70">
        <v>1029.3900137405849</v>
      </c>
      <c r="T16" s="70">
        <v>1010.2911403540279</v>
      </c>
      <c r="U16" s="70">
        <v>984.98697075126427</v>
      </c>
      <c r="V16" s="70">
        <v>991.89736139026547</v>
      </c>
      <c r="W16" s="70">
        <v>964.86506031743772</v>
      </c>
      <c r="X16" s="70">
        <v>964.97431865569297</v>
      </c>
      <c r="Y16" s="70">
        <v>898.33600536146685</v>
      </c>
      <c r="Z16" s="70">
        <v>932.37913433755023</v>
      </c>
      <c r="AA16" s="70">
        <v>907.50215868657028</v>
      </c>
      <c r="AB16" s="70">
        <v>913.34772753154368</v>
      </c>
      <c r="AC16" s="70">
        <v>933.50537299518305</v>
      </c>
      <c r="AD16" s="70">
        <v>893.39442002412852</v>
      </c>
      <c r="AE16" s="70">
        <v>896.6578723631194</v>
      </c>
      <c r="AF16" s="70">
        <v>898.55981464065383</v>
      </c>
      <c r="AG16" s="70">
        <v>881.58277891938803</v>
      </c>
      <c r="AH16" s="70">
        <v>846.17118952481599</v>
      </c>
      <c r="AI16" s="70">
        <v>794.63366894194019</v>
      </c>
      <c r="AJ16" s="70">
        <v>730.92268916322394</v>
      </c>
      <c r="AK16" s="79">
        <v>760.35800805783379</v>
      </c>
    </row>
    <row r="17" spans="1:37" x14ac:dyDescent="0.35">
      <c r="A17" s="78" t="s">
        <v>15</v>
      </c>
      <c r="B17" s="68" t="str">
        <f t="shared" si="0"/>
        <v>Y</v>
      </c>
      <c r="C17" s="69"/>
      <c r="D17" s="68" t="s">
        <v>51</v>
      </c>
      <c r="E17" s="70">
        <v>103.98568654576177</v>
      </c>
      <c r="F17" s="70">
        <v>103.98568654576177</v>
      </c>
      <c r="G17" s="70">
        <v>104.00631326456984</v>
      </c>
      <c r="H17" s="70">
        <v>105.28765581789096</v>
      </c>
      <c r="I17" s="70">
        <v>104.82802553162507</v>
      </c>
      <c r="J17" s="70">
        <v>107.45757758008047</v>
      </c>
      <c r="K17" s="70">
        <v>109.58112427883437</v>
      </c>
      <c r="L17" s="70">
        <v>112.61584276123564</v>
      </c>
      <c r="M17" s="70">
        <v>117.4704628269436</v>
      </c>
      <c r="N17" s="70">
        <v>122.99373330469238</v>
      </c>
      <c r="O17" s="70">
        <v>122.98587498968229</v>
      </c>
      <c r="P17" s="70">
        <v>126.65945444593692</v>
      </c>
      <c r="Q17" s="70">
        <v>127.73102793907711</v>
      </c>
      <c r="R17" s="70">
        <v>127.71917342569178</v>
      </c>
      <c r="S17" s="70">
        <v>131.56900291414809</v>
      </c>
      <c r="T17" s="70">
        <v>132.21507354936548</v>
      </c>
      <c r="U17" s="70">
        <v>136.74813906160497</v>
      </c>
      <c r="V17" s="70">
        <v>133.27070781447716</v>
      </c>
      <c r="W17" s="70">
        <v>135.85539112081304</v>
      </c>
      <c r="X17" s="70">
        <v>132.48194250149587</v>
      </c>
      <c r="Y17" s="70">
        <v>125.26138853158425</v>
      </c>
      <c r="Z17" s="70">
        <v>119.15995184704258</v>
      </c>
      <c r="AA17" s="70">
        <v>116.17912320939033</v>
      </c>
      <c r="AB17" s="70">
        <v>112.92394791506064</v>
      </c>
      <c r="AC17" s="70">
        <v>103.26233638486936</v>
      </c>
      <c r="AD17" s="70">
        <v>99.837258056429192</v>
      </c>
      <c r="AE17" s="70">
        <v>95.965287260920178</v>
      </c>
      <c r="AF17" s="70">
        <v>92.274517016347318</v>
      </c>
      <c r="AG17" s="70">
        <v>96.110317329862127</v>
      </c>
      <c r="AH17" s="70">
        <v>92.857120473433568</v>
      </c>
      <c r="AI17" s="70">
        <v>86.153272487657432</v>
      </c>
      <c r="AJ17" s="70">
        <v>75.464487330058006</v>
      </c>
      <c r="AK17" s="79">
        <v>77.488828327418943</v>
      </c>
    </row>
    <row r="18" spans="1:37" x14ac:dyDescent="0.35">
      <c r="A18" s="78" t="s">
        <v>16</v>
      </c>
      <c r="B18" s="68" t="str">
        <f t="shared" si="0"/>
        <v/>
      </c>
      <c r="C18" s="68" t="s">
        <v>51</v>
      </c>
      <c r="D18" s="68" t="s">
        <v>51</v>
      </c>
      <c r="E18" s="70">
        <v>110.37329202362456</v>
      </c>
      <c r="F18" s="70">
        <v>94.985023400016317</v>
      </c>
      <c r="G18" s="70">
        <v>88.67484005233969</v>
      </c>
      <c r="H18" s="70">
        <v>78.847275171835207</v>
      </c>
      <c r="I18" s="70">
        <v>79.865041946098401</v>
      </c>
      <c r="J18" s="70">
        <v>78.750644007864025</v>
      </c>
      <c r="K18" s="70">
        <v>77.647681308201399</v>
      </c>
      <c r="L18" s="70">
        <v>79.804297989074271</v>
      </c>
      <c r="M18" s="70">
        <v>78.308287855919275</v>
      </c>
      <c r="N18" s="70">
        <v>77.784485435337473</v>
      </c>
      <c r="O18" s="70">
        <v>78.248027727681915</v>
      </c>
      <c r="P18" s="70">
        <v>75.378312885464084</v>
      </c>
      <c r="Q18" s="70">
        <v>77.184978995979108</v>
      </c>
      <c r="R18" s="70">
        <v>75.478631721844351</v>
      </c>
      <c r="S18" s="70">
        <v>78.367704028130547</v>
      </c>
      <c r="T18" s="70">
        <v>77.192049764660283</v>
      </c>
      <c r="U18" s="70">
        <v>76.954884065752623</v>
      </c>
      <c r="V18" s="70">
        <v>75.660292992195536</v>
      </c>
      <c r="W18" s="70">
        <v>74.010834841343893</v>
      </c>
      <c r="X18" s="70">
        <v>71.954604179380851</v>
      </c>
      <c r="Y18" s="70">
        <v>65.924482048441419</v>
      </c>
      <c r="Z18" s="70">
        <v>66.533786360187293</v>
      </c>
      <c r="AA18" s="70">
        <v>64.870171964042257</v>
      </c>
      <c r="AB18" s="70">
        <v>61.557117031617196</v>
      </c>
      <c r="AC18" s="70">
        <v>58.661109496170063</v>
      </c>
      <c r="AD18" s="70">
        <v>58.993140196885285</v>
      </c>
      <c r="AE18" s="70">
        <v>62.201093642323521</v>
      </c>
      <c r="AF18" s="70">
        <v>62.696221382338109</v>
      </c>
      <c r="AG18" s="70">
        <v>65.072757833804303</v>
      </c>
      <c r="AH18" s="70">
        <v>65.033636799402458</v>
      </c>
      <c r="AI18" s="70">
        <v>64.771787987725645</v>
      </c>
      <c r="AJ18" s="70">
        <v>62.965317261431117</v>
      </c>
      <c r="AK18" s="79">
        <v>64.217841385029359</v>
      </c>
    </row>
    <row r="19" spans="1:37" x14ac:dyDescent="0.35">
      <c r="A19" s="78" t="s">
        <v>17</v>
      </c>
      <c r="B19" s="68" t="str">
        <f t="shared" si="0"/>
        <v>Y</v>
      </c>
      <c r="C19" s="69"/>
      <c r="D19" s="69"/>
      <c r="E19" s="70">
        <v>3.6820449567323492</v>
      </c>
      <c r="F19" s="70">
        <v>3.6820449567323492</v>
      </c>
      <c r="G19" s="70">
        <v>3.475789967245591</v>
      </c>
      <c r="H19" s="70">
        <v>3.4091191099299056</v>
      </c>
      <c r="I19" s="70">
        <v>3.4964158432462726</v>
      </c>
      <c r="J19" s="70">
        <v>3.4244101845785342</v>
      </c>
      <c r="K19" s="70">
        <v>3.5546906411080723</v>
      </c>
      <c r="L19" s="70">
        <v>3.6158080637966967</v>
      </c>
      <c r="M19" s="70">
        <v>3.7744657602293237</v>
      </c>
      <c r="N19" s="70">
        <v>3.9073632618017147</v>
      </c>
      <c r="O19" s="70">
        <v>4.1231324154555891</v>
      </c>
      <c r="P19" s="70">
        <v>4.1542285911063663</v>
      </c>
      <c r="Q19" s="70">
        <v>4.0497344050403665</v>
      </c>
      <c r="R19" s="70">
        <v>4.1439113875598936</v>
      </c>
      <c r="S19" s="70">
        <v>4.106869111778213</v>
      </c>
      <c r="T19" s="70">
        <v>4.21091789329245</v>
      </c>
      <c r="U19" s="70">
        <v>4.0593399556064238</v>
      </c>
      <c r="V19" s="70">
        <v>4.6194184736026758</v>
      </c>
      <c r="W19" s="70">
        <v>4.9243180554585617</v>
      </c>
      <c r="X19" s="70">
        <v>5.3078005505695947</v>
      </c>
      <c r="Y19" s="70">
        <v>5.0015040895410836</v>
      </c>
      <c r="Z19" s="70">
        <v>4.9063513424830063</v>
      </c>
      <c r="AA19" s="70">
        <v>4.6922472173851313</v>
      </c>
      <c r="AB19" s="70">
        <v>4.6869000811943113</v>
      </c>
      <c r="AC19" s="70">
        <v>4.6946721225553274</v>
      </c>
      <c r="AD19" s="70">
        <v>4.6875153256646405</v>
      </c>
      <c r="AE19" s="70">
        <v>4.7727083329374453</v>
      </c>
      <c r="AF19" s="70">
        <v>4.7155370933036034</v>
      </c>
      <c r="AG19" s="70">
        <v>4.7996991741305122</v>
      </c>
      <c r="AH19" s="70">
        <v>4.870413997352613</v>
      </c>
      <c r="AI19" s="70">
        <v>4.7238980790444307</v>
      </c>
      <c r="AJ19" s="70">
        <v>4.5210592662095221</v>
      </c>
      <c r="AK19" s="79">
        <v>4.662239514960989</v>
      </c>
    </row>
    <row r="20" spans="1:37" x14ac:dyDescent="0.35">
      <c r="A20" s="78" t="s">
        <v>18</v>
      </c>
      <c r="B20" s="68" t="str">
        <f t="shared" si="0"/>
        <v>Y</v>
      </c>
      <c r="C20" s="69"/>
      <c r="D20" s="68" t="s">
        <v>51</v>
      </c>
      <c r="E20" s="70">
        <v>55.642836000147511</v>
      </c>
      <c r="F20" s="70">
        <v>55.642836000147511</v>
      </c>
      <c r="G20" s="70">
        <v>56.553462803865855</v>
      </c>
      <c r="H20" s="70">
        <v>56.589557547142071</v>
      </c>
      <c r="I20" s="70">
        <v>57.18682592011438</v>
      </c>
      <c r="J20" s="70">
        <v>58.593624122146295</v>
      </c>
      <c r="K20" s="70">
        <v>60.080657710709893</v>
      </c>
      <c r="L20" s="70">
        <v>62.245168131459728</v>
      </c>
      <c r="M20" s="70">
        <v>63.683615771436884</v>
      </c>
      <c r="N20" s="70">
        <v>66.292455992290925</v>
      </c>
      <c r="O20" s="70">
        <v>67.523408741735636</v>
      </c>
      <c r="P20" s="70">
        <v>69.712382429347926</v>
      </c>
      <c r="Q20" s="70">
        <v>71.814454309808909</v>
      </c>
      <c r="R20" s="70">
        <v>69.97520042390282</v>
      </c>
      <c r="S20" s="70">
        <v>70.468497436239645</v>
      </c>
      <c r="T20" s="70">
        <v>69.72302346783421</v>
      </c>
      <c r="U20" s="70">
        <v>71.531478910964779</v>
      </c>
      <c r="V20" s="70">
        <v>71.01946340070856</v>
      </c>
      <c r="W20" s="70">
        <v>69.874866990831265</v>
      </c>
      <c r="X20" s="70">
        <v>69.330435449754631</v>
      </c>
      <c r="Y20" s="70">
        <v>63.528258573283338</v>
      </c>
      <c r="Z20" s="70">
        <v>63.032161987078965</v>
      </c>
      <c r="AA20" s="70">
        <v>58.852525709081505</v>
      </c>
      <c r="AB20" s="70">
        <v>59.939507232504027</v>
      </c>
      <c r="AC20" s="70">
        <v>59.711606579916491</v>
      </c>
      <c r="AD20" s="70">
        <v>59.220742081239528</v>
      </c>
      <c r="AE20" s="70">
        <v>61.724028312110889</v>
      </c>
      <c r="AF20" s="70">
        <v>64.005357170111282</v>
      </c>
      <c r="AG20" s="70">
        <v>63.424534744705994</v>
      </c>
      <c r="AH20" s="70">
        <v>63.734108308295994</v>
      </c>
      <c r="AI20" s="70">
        <v>61.165038621593908</v>
      </c>
      <c r="AJ20" s="70">
        <v>59.056300594348201</v>
      </c>
      <c r="AK20" s="79">
        <v>62.109869238065492</v>
      </c>
    </row>
    <row r="21" spans="1:37" x14ac:dyDescent="0.35">
      <c r="A21" s="78" t="s">
        <v>19</v>
      </c>
      <c r="B21" s="68" t="str">
        <f t="shared" si="0"/>
        <v>Y</v>
      </c>
      <c r="C21" s="69"/>
      <c r="D21" s="68" t="s">
        <v>51</v>
      </c>
      <c r="E21" s="70">
        <v>521.48033766023241</v>
      </c>
      <c r="F21" s="70">
        <v>521.48033766023241</v>
      </c>
      <c r="G21" s="70">
        <v>522.69666633178383</v>
      </c>
      <c r="H21" s="70">
        <v>521.99134795925863</v>
      </c>
      <c r="I21" s="70">
        <v>515.15996493061311</v>
      </c>
      <c r="J21" s="70">
        <v>509.37138785462116</v>
      </c>
      <c r="K21" s="70">
        <v>535.65370851500711</v>
      </c>
      <c r="L21" s="70">
        <v>530.37591296923301</v>
      </c>
      <c r="M21" s="70">
        <v>538.11136799329734</v>
      </c>
      <c r="N21" s="70">
        <v>550.58599134650706</v>
      </c>
      <c r="O21" s="70">
        <v>556.14037858097481</v>
      </c>
      <c r="P21" s="70">
        <v>559.97814172416201</v>
      </c>
      <c r="Q21" s="70">
        <v>561.83995396277555</v>
      </c>
      <c r="R21" s="70">
        <v>567.7530807842279</v>
      </c>
      <c r="S21" s="70">
        <v>587.24788859066746</v>
      </c>
      <c r="T21" s="70">
        <v>592.90342349415232</v>
      </c>
      <c r="U21" s="70">
        <v>594.19738063700436</v>
      </c>
      <c r="V21" s="70">
        <v>584.05307196556839</v>
      </c>
      <c r="W21" s="70">
        <v>578.81447594640872</v>
      </c>
      <c r="X21" s="70">
        <v>566.24297135490315</v>
      </c>
      <c r="Y21" s="70">
        <v>511.6549935056384</v>
      </c>
      <c r="Z21" s="70">
        <v>523.46569959548344</v>
      </c>
      <c r="AA21" s="70">
        <v>510.8546122946139</v>
      </c>
      <c r="AB21" s="70">
        <v>491.94991287324666</v>
      </c>
      <c r="AC21" s="70">
        <v>456.47572430603128</v>
      </c>
      <c r="AD21" s="70">
        <v>435.39933231128606</v>
      </c>
      <c r="AE21" s="70">
        <v>445.73565047548396</v>
      </c>
      <c r="AF21" s="70">
        <v>442.96227788443468</v>
      </c>
      <c r="AG21" s="70">
        <v>437.34097889997832</v>
      </c>
      <c r="AH21" s="70">
        <v>433.63090691174875</v>
      </c>
      <c r="AI21" s="70">
        <v>422.27617298835406</v>
      </c>
      <c r="AJ21" s="70">
        <v>384.96987688893779</v>
      </c>
      <c r="AK21" s="79">
        <v>417.59143359860116</v>
      </c>
    </row>
    <row r="22" spans="1:37" x14ac:dyDescent="0.35">
      <c r="A22" s="78" t="s">
        <v>20</v>
      </c>
      <c r="B22" s="68" t="str">
        <f t="shared" si="0"/>
        <v>Y</v>
      </c>
      <c r="C22" s="69"/>
      <c r="D22" s="69"/>
      <c r="E22" s="70">
        <v>1269.3340277935522</v>
      </c>
      <c r="F22" s="70">
        <v>1269.3340277935522</v>
      </c>
      <c r="G22" s="70">
        <v>1283.7962941880255</v>
      </c>
      <c r="H22" s="70">
        <v>1295.6120203380187</v>
      </c>
      <c r="I22" s="70">
        <v>1291.3921393465407</v>
      </c>
      <c r="J22" s="70">
        <v>1352.4297605521783</v>
      </c>
      <c r="K22" s="70">
        <v>1373.818253620932</v>
      </c>
      <c r="L22" s="70">
        <v>1386.7476028350395</v>
      </c>
      <c r="M22" s="70">
        <v>1378.8102378583305</v>
      </c>
      <c r="N22" s="70">
        <v>1330.304186558524</v>
      </c>
      <c r="O22" s="70">
        <v>1353.6624034976355</v>
      </c>
      <c r="P22" s="70">
        <v>1373.3034195443358</v>
      </c>
      <c r="Q22" s="70">
        <v>1347.5614254471259</v>
      </c>
      <c r="R22" s="70">
        <v>1371.6138772792483</v>
      </c>
      <c r="S22" s="70">
        <v>1378.4520318559639</v>
      </c>
      <c r="T22" s="70">
        <v>1369.8293001435811</v>
      </c>
      <c r="U22" s="70">
        <v>1377.4638762485652</v>
      </c>
      <c r="V22" s="70">
        <v>1356.0802467625567</v>
      </c>
      <c r="W22" s="70">
        <v>1391.3002596107419</v>
      </c>
      <c r="X22" s="70">
        <v>1318.5074153202181</v>
      </c>
      <c r="Y22" s="70">
        <v>1246.5496220512757</v>
      </c>
      <c r="Z22" s="70">
        <v>1300.0467478132925</v>
      </c>
      <c r="AA22" s="70">
        <v>1350.7411359555981</v>
      </c>
      <c r="AB22" s="70">
        <v>1393.5941563813651</v>
      </c>
      <c r="AC22" s="70">
        <v>1405.3504238756395</v>
      </c>
      <c r="AD22" s="70">
        <v>1356.5110219224757</v>
      </c>
      <c r="AE22" s="70">
        <v>1317.8361955129585</v>
      </c>
      <c r="AF22" s="70">
        <v>1300.1467732284696</v>
      </c>
      <c r="AG22" s="70">
        <v>1286.7362631687549</v>
      </c>
      <c r="AH22" s="70">
        <v>1242.715707133676</v>
      </c>
      <c r="AI22" s="70">
        <v>1207.742416489948</v>
      </c>
      <c r="AJ22" s="70">
        <v>1144.9324969955173</v>
      </c>
      <c r="AK22" s="79">
        <v>1168.0944654751866</v>
      </c>
    </row>
    <row r="23" spans="1:37" x14ac:dyDescent="0.35">
      <c r="A23" s="78" t="s">
        <v>21</v>
      </c>
      <c r="B23" s="68" t="str">
        <f t="shared" si="0"/>
        <v/>
      </c>
      <c r="C23" s="68" t="s">
        <v>51</v>
      </c>
      <c r="D23" s="69"/>
      <c r="E23" s="70">
        <v>386.68279010586372</v>
      </c>
      <c r="F23" s="70">
        <v>386.68279010586372</v>
      </c>
      <c r="G23" s="70">
        <v>374.53597692657121</v>
      </c>
      <c r="H23" s="70">
        <v>351.66368495812225</v>
      </c>
      <c r="I23" s="70">
        <v>318.608870353116</v>
      </c>
      <c r="J23" s="70">
        <v>273.34282025725003</v>
      </c>
      <c r="K23" s="70">
        <v>260.56769308680867</v>
      </c>
      <c r="L23" s="70">
        <v>247.87300772239365</v>
      </c>
      <c r="M23" s="70">
        <v>244.36763909910127</v>
      </c>
      <c r="N23" s="70">
        <v>252.97504294701076</v>
      </c>
      <c r="O23" s="70">
        <v>224.66118113247617</v>
      </c>
      <c r="P23" s="70">
        <v>260.43412355665492</v>
      </c>
      <c r="Q23" s="70">
        <v>247.38650715352261</v>
      </c>
      <c r="R23" s="70">
        <v>263.99537108421555</v>
      </c>
      <c r="S23" s="70">
        <v>278.02952203140268</v>
      </c>
      <c r="T23" s="70">
        <v>282.92277343083219</v>
      </c>
      <c r="U23" s="70">
        <v>287.46639161368711</v>
      </c>
      <c r="V23" s="70">
        <v>301.69478803067045</v>
      </c>
      <c r="W23" s="70">
        <v>303.87367772092455</v>
      </c>
      <c r="X23" s="70">
        <v>300.70791730026673</v>
      </c>
      <c r="Y23" s="70">
        <v>294.88925849935657</v>
      </c>
      <c r="Z23" s="70">
        <v>315.8555060059266</v>
      </c>
      <c r="AA23" s="70">
        <v>306.1122693871929</v>
      </c>
      <c r="AB23" s="70">
        <v>311.68556550147332</v>
      </c>
      <c r="AC23" s="70">
        <v>320.86953837469224</v>
      </c>
      <c r="AD23" s="70">
        <v>342.32112168142498</v>
      </c>
      <c r="AE23" s="70">
        <v>346.82710852182032</v>
      </c>
      <c r="AF23" s="70">
        <v>346.78734411029285</v>
      </c>
      <c r="AG23" s="70">
        <v>366.65679775654195</v>
      </c>
      <c r="AH23" s="70">
        <v>383.83656549006167</v>
      </c>
      <c r="AI23" s="70">
        <v>352.69065361500401</v>
      </c>
      <c r="AJ23" s="70">
        <v>333.97096169715189</v>
      </c>
      <c r="AK23" s="79">
        <v>338.12335777991979</v>
      </c>
    </row>
    <row r="24" spans="1:37" x14ac:dyDescent="0.35">
      <c r="A24" s="78" t="s">
        <v>22</v>
      </c>
      <c r="B24" s="68" t="str">
        <f t="shared" si="0"/>
        <v/>
      </c>
      <c r="C24" s="68" t="s">
        <v>51</v>
      </c>
      <c r="D24" s="68" t="s">
        <v>51</v>
      </c>
      <c r="E24" s="70">
        <v>26.022704396020401</v>
      </c>
      <c r="F24" s="70">
        <v>26.022704396020401</v>
      </c>
      <c r="G24" s="70">
        <v>24.132741936183695</v>
      </c>
      <c r="H24" s="70">
        <v>19.362024800664216</v>
      </c>
      <c r="I24" s="70">
        <v>15.905348128622888</v>
      </c>
      <c r="J24" s="70">
        <v>13.958296295764272</v>
      </c>
      <c r="K24" s="70">
        <v>12.589831865927822</v>
      </c>
      <c r="L24" s="70">
        <v>12.639333679928296</v>
      </c>
      <c r="M24" s="70">
        <v>12.080471450513858</v>
      </c>
      <c r="N24" s="70">
        <v>11.576365290925672</v>
      </c>
      <c r="O24" s="70">
        <v>10.790397956794072</v>
      </c>
      <c r="P24" s="70">
        <v>10.167782099937044</v>
      </c>
      <c r="Q24" s="70">
        <v>10.76002518239839</v>
      </c>
      <c r="R24" s="70">
        <v>10.727985608653052</v>
      </c>
      <c r="S24" s="70">
        <v>10.921156978836134</v>
      </c>
      <c r="T24" s="70">
        <v>10.862712200253759</v>
      </c>
      <c r="U24" s="70">
        <v>11.02037390691979</v>
      </c>
      <c r="V24" s="70">
        <v>11.489430337418002</v>
      </c>
      <c r="W24" s="70">
        <v>11.935994262571411</v>
      </c>
      <c r="X24" s="70">
        <v>11.475378329790523</v>
      </c>
      <c r="Y24" s="70">
        <v>10.790555344478648</v>
      </c>
      <c r="Z24" s="70">
        <v>11.857883416261817</v>
      </c>
      <c r="AA24" s="70">
        <v>11.066320512611606</v>
      </c>
      <c r="AB24" s="70">
        <v>10.884333414689955</v>
      </c>
      <c r="AC24" s="70">
        <v>10.80042514319762</v>
      </c>
      <c r="AD24" s="70">
        <v>10.712576490503134</v>
      </c>
      <c r="AE24" s="70">
        <v>10.744787196730089</v>
      </c>
      <c r="AF24" s="70">
        <v>10.742113272578322</v>
      </c>
      <c r="AG24" s="70">
        <v>10.776098718879581</v>
      </c>
      <c r="AH24" s="70">
        <v>11.27233036720064</v>
      </c>
      <c r="AI24" s="70">
        <v>11.13186516411437</v>
      </c>
      <c r="AJ24" s="70">
        <v>10.483142878618604</v>
      </c>
      <c r="AK24" s="79">
        <v>10.725292025601862</v>
      </c>
    </row>
    <row r="25" spans="1:37" x14ac:dyDescent="0.35">
      <c r="A25" s="78" t="s">
        <v>23</v>
      </c>
      <c r="B25" s="68" t="str">
        <f t="shared" si="0"/>
        <v>Y</v>
      </c>
      <c r="C25" s="69"/>
      <c r="D25" s="68"/>
      <c r="E25" s="70">
        <v>0.22964478782480316</v>
      </c>
      <c r="F25" s="70">
        <v>0.22964478782480316</v>
      </c>
      <c r="G25" s="70">
        <v>0.23717331080336632</v>
      </c>
      <c r="H25" s="70">
        <v>0.23731776325039408</v>
      </c>
      <c r="I25" s="70">
        <v>0.24435275658866421</v>
      </c>
      <c r="J25" s="70">
        <v>0.23068029414876348</v>
      </c>
      <c r="K25" s="70">
        <v>0.23441317499573777</v>
      </c>
      <c r="L25" s="70">
        <v>0.23673338771284591</v>
      </c>
      <c r="M25" s="70">
        <v>0.24923518211339524</v>
      </c>
      <c r="N25" s="70">
        <v>0.26018178982477858</v>
      </c>
      <c r="O25" s="70">
        <v>0.25709371835695316</v>
      </c>
      <c r="P25" s="70">
        <v>0.24762966980743834</v>
      </c>
      <c r="Q25" s="70">
        <v>0.24726156362802379</v>
      </c>
      <c r="R25" s="70">
        <v>0.25361273780067928</v>
      </c>
      <c r="S25" s="70">
        <v>0.26371327360629243</v>
      </c>
      <c r="T25" s="70">
        <v>0.2639525261729152</v>
      </c>
      <c r="U25" s="70">
        <v>0.26452260266260608</v>
      </c>
      <c r="V25" s="70">
        <v>0.26816701123586545</v>
      </c>
      <c r="W25" s="70">
        <v>0.23894330492055843</v>
      </c>
      <c r="X25" s="70">
        <v>0.25860349763773338</v>
      </c>
      <c r="Y25" s="70">
        <v>0.24380390969915056</v>
      </c>
      <c r="Z25" s="70">
        <v>0.22882854463394439</v>
      </c>
      <c r="AA25" s="70">
        <v>0.21593923046881969</v>
      </c>
      <c r="AB25" s="70">
        <v>0.22515229224656874</v>
      </c>
      <c r="AC25" s="70">
        <v>0.23130599187428072</v>
      </c>
      <c r="AD25" s="70">
        <v>0.20025370974802648</v>
      </c>
      <c r="AE25" s="70">
        <v>0.19863585144632442</v>
      </c>
      <c r="AF25" s="70">
        <v>0.18830678035555376</v>
      </c>
      <c r="AG25" s="70">
        <v>0.19391466448794367</v>
      </c>
      <c r="AH25" s="70">
        <v>0.18170970584009064</v>
      </c>
      <c r="AI25" s="70">
        <v>0.18832273961149085</v>
      </c>
      <c r="AJ25" s="70">
        <v>0.18087137600695027</v>
      </c>
      <c r="AK25" s="79">
        <v>0.18390422087040267</v>
      </c>
    </row>
    <row r="26" spans="1:37" x14ac:dyDescent="0.35">
      <c r="A26" s="78" t="s">
        <v>24</v>
      </c>
      <c r="B26" s="68" t="str">
        <f t="shared" si="0"/>
        <v/>
      </c>
      <c r="C26" s="68" t="s">
        <v>51</v>
      </c>
      <c r="D26" s="68" t="s">
        <v>51</v>
      </c>
      <c r="E26" s="70">
        <v>48.134542506901951</v>
      </c>
      <c r="F26" s="70">
        <v>48.134542506901951</v>
      </c>
      <c r="G26" s="70">
        <v>50.10069254161651</v>
      </c>
      <c r="H26" s="70">
        <v>31.026927096582458</v>
      </c>
      <c r="I26" s="70">
        <v>24.901782962507891</v>
      </c>
      <c r="J26" s="70">
        <v>23.515737162317048</v>
      </c>
      <c r="K26" s="70">
        <v>22.486039812642151</v>
      </c>
      <c r="L26" s="70">
        <v>23.469120159018445</v>
      </c>
      <c r="M26" s="70">
        <v>23.021510413601479</v>
      </c>
      <c r="N26" s="70">
        <v>23.912693600816681</v>
      </c>
      <c r="O26" s="70">
        <v>21.098263467386968</v>
      </c>
      <c r="P26" s="70">
        <v>19.493645805754173</v>
      </c>
      <c r="Q26" s="70">
        <v>20.266178078015077</v>
      </c>
      <c r="R26" s="70">
        <v>20.626069687135242</v>
      </c>
      <c r="S26" s="70">
        <v>20.792927244476829</v>
      </c>
      <c r="T26" s="70">
        <v>21.592717842295848</v>
      </c>
      <c r="U26" s="70">
        <v>22.439798665136646</v>
      </c>
      <c r="V26" s="70">
        <v>22.756099406842917</v>
      </c>
      <c r="W26" s="70">
        <v>24.730031289879779</v>
      </c>
      <c r="X26" s="70">
        <v>23.832423963635151</v>
      </c>
      <c r="Y26" s="70">
        <v>19.826129197579398</v>
      </c>
      <c r="Z26" s="70">
        <v>20.74177031725058</v>
      </c>
      <c r="AA26" s="70">
        <v>21.10452440263251</v>
      </c>
      <c r="AB26" s="70">
        <v>21.085975555367117</v>
      </c>
      <c r="AC26" s="70">
        <v>19.954614737085002</v>
      </c>
      <c r="AD26" s="70">
        <v>19.857264294635019</v>
      </c>
      <c r="AE26" s="70">
        <v>20.155055834527641</v>
      </c>
      <c r="AF26" s="70">
        <v>20.220166653829146</v>
      </c>
      <c r="AG26" s="70">
        <v>20.34484902160191</v>
      </c>
      <c r="AH26" s="70">
        <v>20.013483273549042</v>
      </c>
      <c r="AI26" s="70">
        <v>20.24463821295296</v>
      </c>
      <c r="AJ26" s="70">
        <v>20.165726378879501</v>
      </c>
      <c r="AK26" s="79">
        <v>20.251511248082391</v>
      </c>
    </row>
    <row r="27" spans="1:37" x14ac:dyDescent="0.35">
      <c r="A27" s="78" t="s">
        <v>25</v>
      </c>
      <c r="B27" s="68" t="str">
        <f t="shared" si="0"/>
        <v>Y</v>
      </c>
      <c r="C27" s="69"/>
      <c r="D27" s="68" t="s">
        <v>51</v>
      </c>
      <c r="E27" s="70">
        <v>12.722411900992523</v>
      </c>
      <c r="F27" s="70">
        <v>12.722411900992523</v>
      </c>
      <c r="G27" s="70">
        <v>13.353277272258019</v>
      </c>
      <c r="H27" s="70">
        <v>13.118287067121905</v>
      </c>
      <c r="I27" s="70">
        <v>13.281349880462821</v>
      </c>
      <c r="J27" s="70">
        <v>12.447630378654639</v>
      </c>
      <c r="K27" s="70">
        <v>10.07852389703484</v>
      </c>
      <c r="L27" s="70">
        <v>10.141467770268543</v>
      </c>
      <c r="M27" s="70">
        <v>9.4947027769754087</v>
      </c>
      <c r="N27" s="70">
        <v>8.5908757164974379</v>
      </c>
      <c r="O27" s="70">
        <v>9.0512662834627378</v>
      </c>
      <c r="P27" s="70">
        <v>9.6349957025603796</v>
      </c>
      <c r="Q27" s="70">
        <v>10.137261301471645</v>
      </c>
      <c r="R27" s="70">
        <v>10.915324378728172</v>
      </c>
      <c r="S27" s="70">
        <v>11.366756732655661</v>
      </c>
      <c r="T27" s="70">
        <v>12.740933020019325</v>
      </c>
      <c r="U27" s="70">
        <v>12.993834077713707</v>
      </c>
      <c r="V27" s="70">
        <v>12.824482917364465</v>
      </c>
      <c r="W27" s="70">
        <v>12.236272062963474</v>
      </c>
      <c r="X27" s="70">
        <v>12.126208266029108</v>
      </c>
      <c r="Y27" s="70">
        <v>11.584163432957487</v>
      </c>
      <c r="Z27" s="70">
        <v>12.15904505908896</v>
      </c>
      <c r="AA27" s="70">
        <v>12.040480313314143</v>
      </c>
      <c r="AB27" s="70">
        <v>11.804174421026076</v>
      </c>
      <c r="AC27" s="70">
        <v>11.281310545947399</v>
      </c>
      <c r="AD27" s="70">
        <v>10.785435987565776</v>
      </c>
      <c r="AE27" s="70">
        <v>10.313874921899316</v>
      </c>
      <c r="AF27" s="70">
        <v>10.077823419039834</v>
      </c>
      <c r="AG27" s="70">
        <v>10.259736237497131</v>
      </c>
      <c r="AH27" s="70">
        <v>10.56327585419481</v>
      </c>
      <c r="AI27" s="70">
        <v>10.73999295074641</v>
      </c>
      <c r="AJ27" s="70">
        <v>9.0298991718683883</v>
      </c>
      <c r="AK27" s="79">
        <v>9.3907299343268065</v>
      </c>
    </row>
    <row r="28" spans="1:37" x14ac:dyDescent="0.35">
      <c r="A28" s="78" t="s">
        <v>26</v>
      </c>
      <c r="B28" s="68" t="str">
        <f t="shared" si="0"/>
        <v>Y</v>
      </c>
      <c r="C28" s="69"/>
      <c r="D28" s="68" t="s">
        <v>51</v>
      </c>
      <c r="E28" s="70">
        <v>2.6264307770354374</v>
      </c>
      <c r="F28" s="70">
        <v>2.6264307770354374</v>
      </c>
      <c r="G28" s="70">
        <v>2.480068420860158</v>
      </c>
      <c r="H28" s="70">
        <v>2.5131065183816923</v>
      </c>
      <c r="I28" s="70">
        <v>3.1158056708815995</v>
      </c>
      <c r="J28" s="70">
        <v>2.8941337895176575</v>
      </c>
      <c r="K28" s="70">
        <v>2.6910636810694579</v>
      </c>
      <c r="L28" s="70">
        <v>2.7818055922104445</v>
      </c>
      <c r="M28" s="70">
        <v>2.8134887363305299</v>
      </c>
      <c r="N28" s="70">
        <v>2.7876646536422642</v>
      </c>
      <c r="O28" s="70">
        <v>2.8451082166350967</v>
      </c>
      <c r="P28" s="70">
        <v>2.7497144533475417</v>
      </c>
      <c r="Q28" s="70">
        <v>3.0259873980698675</v>
      </c>
      <c r="R28" s="70">
        <v>3.0467919274585009</v>
      </c>
      <c r="S28" s="70">
        <v>3.2690413290963898</v>
      </c>
      <c r="T28" s="70">
        <v>3.1760818270672257</v>
      </c>
      <c r="U28" s="70">
        <v>2.9976630236384314</v>
      </c>
      <c r="V28" s="70">
        <v>3.0522351119804045</v>
      </c>
      <c r="W28" s="70">
        <v>3.1398280892689847</v>
      </c>
      <c r="X28" s="70">
        <v>3.0198881700093749</v>
      </c>
      <c r="Y28" s="70">
        <v>2.8852616509401763</v>
      </c>
      <c r="Z28" s="70">
        <v>2.9623300859593624</v>
      </c>
      <c r="AA28" s="70">
        <v>2.9610563981129276</v>
      </c>
      <c r="AB28" s="70">
        <v>3.1262708587414201</v>
      </c>
      <c r="AC28" s="70">
        <v>2.7991502287957011</v>
      </c>
      <c r="AD28" s="70">
        <v>2.8072057560251968</v>
      </c>
      <c r="AE28" s="70">
        <v>2.1291623104137907</v>
      </c>
      <c r="AF28" s="70">
        <v>1.8469604668368427</v>
      </c>
      <c r="AG28" s="70">
        <v>2.0283822211792724</v>
      </c>
      <c r="AH28" s="70">
        <v>2.0378031032389012</v>
      </c>
      <c r="AI28" s="70">
        <v>2.1499256585732454</v>
      </c>
      <c r="AJ28" s="70">
        <v>2.1118591167553116</v>
      </c>
      <c r="AK28" s="79">
        <v>2.1336187368264432</v>
      </c>
    </row>
    <row r="29" spans="1:37" x14ac:dyDescent="0.35">
      <c r="A29" s="78" t="s">
        <v>27</v>
      </c>
      <c r="B29" s="68" t="str">
        <f t="shared" si="0"/>
        <v>Y</v>
      </c>
      <c r="C29" s="69"/>
      <c r="D29" s="69"/>
      <c r="E29" s="70">
        <v>0.10245956193710488</v>
      </c>
      <c r="F29" s="70">
        <v>0.10245956193710488</v>
      </c>
      <c r="G29" s="70">
        <v>0.10331195962316293</v>
      </c>
      <c r="H29" s="70">
        <v>0.1089565253525366</v>
      </c>
      <c r="I29" s="70">
        <v>0.10810795789045327</v>
      </c>
      <c r="J29" s="70">
        <v>0.10880269706078335</v>
      </c>
      <c r="K29" s="70">
        <v>0.10543663826169421</v>
      </c>
      <c r="L29" s="70">
        <v>0.10922933201914008</v>
      </c>
      <c r="M29" s="70">
        <v>0.10785287602133448</v>
      </c>
      <c r="N29" s="70">
        <v>0.10694753076310948</v>
      </c>
      <c r="O29" s="70">
        <v>0.10815662366627733</v>
      </c>
      <c r="P29" s="70">
        <v>0.10628890195994331</v>
      </c>
      <c r="Q29" s="70">
        <v>0.10673047016181855</v>
      </c>
      <c r="R29" s="70">
        <v>0.10710508779240703</v>
      </c>
      <c r="S29" s="70">
        <v>0.10408770255588276</v>
      </c>
      <c r="T29" s="70">
        <v>9.8856233109022432E-2</v>
      </c>
      <c r="U29" s="70">
        <v>9.7740100532270668E-2</v>
      </c>
      <c r="V29" s="70">
        <v>9.330133432493648E-2</v>
      </c>
      <c r="W29" s="70">
        <v>9.3122240017467953E-2</v>
      </c>
      <c r="X29" s="70">
        <v>9.3801131978026808E-2</v>
      </c>
      <c r="Y29" s="70">
        <v>9.0145974563261122E-2</v>
      </c>
      <c r="Z29" s="70">
        <v>8.7758920909072141E-2</v>
      </c>
      <c r="AA29" s="70">
        <v>8.6296970238164739E-2</v>
      </c>
      <c r="AB29" s="70">
        <v>8.9134137540020475E-2</v>
      </c>
      <c r="AC29" s="70">
        <v>9.1126657376495751E-2</v>
      </c>
      <c r="AD29" s="70">
        <v>8.5197604740786553E-2</v>
      </c>
      <c r="AE29" s="70">
        <v>8.8213310109666029E-2</v>
      </c>
      <c r="AF29" s="70">
        <v>8.6428910110810039E-2</v>
      </c>
      <c r="AG29" s="70">
        <v>8.3332839889067811E-2</v>
      </c>
      <c r="AH29" s="70">
        <v>8.6667590961130511E-2</v>
      </c>
      <c r="AI29" s="70">
        <v>8.3009312926897394E-2</v>
      </c>
      <c r="AJ29" s="70">
        <v>6.9761569581905256E-2</v>
      </c>
      <c r="AK29" s="79">
        <v>7.3632761895185736E-2</v>
      </c>
    </row>
    <row r="30" spans="1:37" x14ac:dyDescent="0.35">
      <c r="A30" s="78" t="s">
        <v>28</v>
      </c>
      <c r="B30" s="68" t="str">
        <f t="shared" si="0"/>
        <v>Y</v>
      </c>
      <c r="C30" s="69"/>
      <c r="D30" s="68" t="s">
        <v>51</v>
      </c>
      <c r="E30" s="70">
        <v>221.78103541224226</v>
      </c>
      <c r="F30" s="70">
        <v>221.78103541224226</v>
      </c>
      <c r="G30" s="70">
        <v>229.71198854328478</v>
      </c>
      <c r="H30" s="70">
        <v>230.15110415331938</v>
      </c>
      <c r="I30" s="70">
        <v>230.46425338690113</v>
      </c>
      <c r="J30" s="70">
        <v>231.19985703721719</v>
      </c>
      <c r="K30" s="70">
        <v>231.30556967909851</v>
      </c>
      <c r="L30" s="70">
        <v>241.6620940571475</v>
      </c>
      <c r="M30" s="70">
        <v>233.32850096337475</v>
      </c>
      <c r="N30" s="70">
        <v>233.54015742961053</v>
      </c>
      <c r="O30" s="70">
        <v>221.07111572631027</v>
      </c>
      <c r="P30" s="70">
        <v>219.45492026075678</v>
      </c>
      <c r="Q30" s="70">
        <v>220.58320300419999</v>
      </c>
      <c r="R30" s="70">
        <v>218.25653478596828</v>
      </c>
      <c r="S30" s="70">
        <v>218.99383056424929</v>
      </c>
      <c r="T30" s="70">
        <v>220.47899897158433</v>
      </c>
      <c r="U30" s="70">
        <v>214.66694782552935</v>
      </c>
      <c r="V30" s="70">
        <v>209.52376449950037</v>
      </c>
      <c r="W30" s="70">
        <v>208.07785325659637</v>
      </c>
      <c r="X30" s="70">
        <v>207.94140980639941</v>
      </c>
      <c r="Y30" s="70">
        <v>202.30072298412009</v>
      </c>
      <c r="Z30" s="70">
        <v>214.23663700883048</v>
      </c>
      <c r="AA30" s="70">
        <v>199.92292412411263</v>
      </c>
      <c r="AB30" s="70">
        <v>195.58175150401675</v>
      </c>
      <c r="AC30" s="70">
        <v>195.27802167210913</v>
      </c>
      <c r="AD30" s="70">
        <v>187.05358123811141</v>
      </c>
      <c r="AE30" s="70">
        <v>194.01591383458447</v>
      </c>
      <c r="AF30" s="70">
        <v>194.64448791894108</v>
      </c>
      <c r="AG30" s="70">
        <v>191.99116557862575</v>
      </c>
      <c r="AH30" s="70">
        <v>186.75963252777484</v>
      </c>
      <c r="AI30" s="70">
        <v>180.93686507612509</v>
      </c>
      <c r="AJ30" s="70">
        <v>164.36779321282788</v>
      </c>
      <c r="AK30" s="79">
        <v>167.15324511031559</v>
      </c>
    </row>
    <row r="31" spans="1:37" x14ac:dyDescent="0.35">
      <c r="A31" s="78" t="s">
        <v>29</v>
      </c>
      <c r="B31" s="68" t="str">
        <f t="shared" si="0"/>
        <v>Y</v>
      </c>
      <c r="C31" s="69"/>
      <c r="D31" s="69"/>
      <c r="E31" s="70">
        <v>64.720071447913412</v>
      </c>
      <c r="F31" s="70">
        <v>64.720071447913412</v>
      </c>
      <c r="G31" s="70">
        <v>65.688431750721833</v>
      </c>
      <c r="H31" s="70">
        <v>66.834982294616367</v>
      </c>
      <c r="I31" s="70">
        <v>66.6938261003733</v>
      </c>
      <c r="J31" s="70">
        <v>67.859232083991841</v>
      </c>
      <c r="K31" s="70">
        <v>68.394696247907845</v>
      </c>
      <c r="L31" s="70">
        <v>70.551541805646693</v>
      </c>
      <c r="M31" s="70">
        <v>73.38151697516453</v>
      </c>
      <c r="N31" s="70">
        <v>71.186872496267029</v>
      </c>
      <c r="O31" s="70">
        <v>72.975471989850448</v>
      </c>
      <c r="P31" s="70">
        <v>74.850472468058697</v>
      </c>
      <c r="Q31" s="70">
        <v>77.755790450878251</v>
      </c>
      <c r="R31" s="70">
        <v>77.682440839780355</v>
      </c>
      <c r="S31" s="70">
        <v>79.827391683171513</v>
      </c>
      <c r="T31" s="70">
        <v>79.669241774613894</v>
      </c>
      <c r="U31" s="70">
        <v>81.752176013025917</v>
      </c>
      <c r="V31" s="70">
        <v>81.773362229430063</v>
      </c>
      <c r="W31" s="70">
        <v>79.673332487891059</v>
      </c>
      <c r="X31" s="70">
        <v>79.350403066739148</v>
      </c>
      <c r="Y31" s="70">
        <v>76.647310377964914</v>
      </c>
      <c r="Z31" s="70">
        <v>77.328022698478861</v>
      </c>
      <c r="AA31" s="70">
        <v>77.106147829531011</v>
      </c>
      <c r="AB31" s="70">
        <v>79.086913510511522</v>
      </c>
      <c r="AC31" s="70">
        <v>78.43000613646781</v>
      </c>
      <c r="AD31" s="70">
        <v>79.212625231324168</v>
      </c>
      <c r="AE31" s="70">
        <v>79.036988952168315</v>
      </c>
      <c r="AF31" s="70">
        <v>76.930223991747184</v>
      </c>
      <c r="AG31" s="70">
        <v>78.511400441320475</v>
      </c>
      <c r="AH31" s="70">
        <v>78.776301189270498</v>
      </c>
      <c r="AI31" s="70">
        <v>79.989793467605921</v>
      </c>
      <c r="AJ31" s="70">
        <v>77.330660869629725</v>
      </c>
      <c r="AK31" s="79">
        <v>76.824587181789809</v>
      </c>
    </row>
    <row r="32" spans="1:37" x14ac:dyDescent="0.35">
      <c r="A32" s="78" t="s">
        <v>30</v>
      </c>
      <c r="B32" s="68" t="str">
        <f t="shared" si="0"/>
        <v>Y</v>
      </c>
      <c r="C32" s="69"/>
      <c r="D32" s="69"/>
      <c r="E32" s="70">
        <v>50.712446256241051</v>
      </c>
      <c r="F32" s="70">
        <v>50.712446256241051</v>
      </c>
      <c r="G32" s="70">
        <v>48.339039371300771</v>
      </c>
      <c r="H32" s="70">
        <v>46.706767134393623</v>
      </c>
      <c r="I32" s="70">
        <v>48.598684719155806</v>
      </c>
      <c r="J32" s="70">
        <v>50.502106538321655</v>
      </c>
      <c r="K32" s="70">
        <v>50.834459405802349</v>
      </c>
      <c r="L32" s="70">
        <v>53.717339234636874</v>
      </c>
      <c r="M32" s="70">
        <v>53.693413965205053</v>
      </c>
      <c r="N32" s="70">
        <v>53.765444568286924</v>
      </c>
      <c r="O32" s="70">
        <v>54.741373761528592</v>
      </c>
      <c r="P32" s="70">
        <v>54.074158703216845</v>
      </c>
      <c r="Q32" s="70">
        <v>55.298617706134273</v>
      </c>
      <c r="R32" s="70">
        <v>54.172912878059698</v>
      </c>
      <c r="S32" s="70">
        <v>54.947550945645226</v>
      </c>
      <c r="T32" s="70">
        <v>55.427976810944102</v>
      </c>
      <c r="U32" s="70">
        <v>54.471723460845162</v>
      </c>
      <c r="V32" s="70">
        <v>54.568937013625082</v>
      </c>
      <c r="W32" s="70">
        <v>56.272866229593035</v>
      </c>
      <c r="X32" s="70">
        <v>54.881821081651815</v>
      </c>
      <c r="Y32" s="70">
        <v>52.541059433980742</v>
      </c>
      <c r="Z32" s="70">
        <v>54.925060771387002</v>
      </c>
      <c r="AA32" s="70">
        <v>53.999146980988087</v>
      </c>
      <c r="AB32" s="70">
        <v>53.380666561692621</v>
      </c>
      <c r="AC32" s="70">
        <v>53.61508381411749</v>
      </c>
      <c r="AD32" s="70">
        <v>53.90669641385761</v>
      </c>
      <c r="AE32" s="70">
        <v>54.362816318011781</v>
      </c>
      <c r="AF32" s="70">
        <v>53.447034810093889</v>
      </c>
      <c r="AG32" s="70">
        <v>52.678814486875879</v>
      </c>
      <c r="AH32" s="70">
        <v>52.702968847391652</v>
      </c>
      <c r="AI32" s="70">
        <v>50.958218519426595</v>
      </c>
      <c r="AJ32" s="70">
        <v>49.21463539933913</v>
      </c>
      <c r="AK32" s="79">
        <v>48.901955332261288</v>
      </c>
    </row>
    <row r="33" spans="1:37" x14ac:dyDescent="0.35">
      <c r="A33" s="78" t="s">
        <v>31</v>
      </c>
      <c r="B33" s="68" t="str">
        <f t="shared" si="0"/>
        <v/>
      </c>
      <c r="C33" s="68" t="s">
        <v>51</v>
      </c>
      <c r="D33" s="68" t="s">
        <v>51</v>
      </c>
      <c r="E33" s="70">
        <v>577.66496373427992</v>
      </c>
      <c r="F33" s="70">
        <v>474.55432234213401</v>
      </c>
      <c r="G33" s="70">
        <v>463.1800415364882</v>
      </c>
      <c r="H33" s="70">
        <v>450.85663564795317</v>
      </c>
      <c r="I33" s="70">
        <v>450.93734238273612</v>
      </c>
      <c r="J33" s="70">
        <v>444.82753276648702</v>
      </c>
      <c r="K33" s="70">
        <v>446.73187337676023</v>
      </c>
      <c r="L33" s="70">
        <v>460.38354000717857</v>
      </c>
      <c r="M33" s="70">
        <v>450.01232800735227</v>
      </c>
      <c r="N33" s="70">
        <v>419.38976831888601</v>
      </c>
      <c r="O33" s="70">
        <v>407.53179712378073</v>
      </c>
      <c r="P33" s="70">
        <v>393.99272743607696</v>
      </c>
      <c r="Q33" s="70">
        <v>392.52296882508114</v>
      </c>
      <c r="R33" s="70">
        <v>382.30181699125018</v>
      </c>
      <c r="S33" s="70">
        <v>395.53857915653202</v>
      </c>
      <c r="T33" s="70">
        <v>400.79942870633738</v>
      </c>
      <c r="U33" s="70">
        <v>400.70868898759574</v>
      </c>
      <c r="V33" s="70">
        <v>415.34129885380611</v>
      </c>
      <c r="W33" s="70">
        <v>414.65282929328077</v>
      </c>
      <c r="X33" s="70">
        <v>407.85717853880857</v>
      </c>
      <c r="Y33" s="70">
        <v>389.82681635801282</v>
      </c>
      <c r="Z33" s="70">
        <v>407.23696078142467</v>
      </c>
      <c r="AA33" s="70">
        <v>405.79875730137093</v>
      </c>
      <c r="AB33" s="70">
        <v>397.90073476331594</v>
      </c>
      <c r="AC33" s="70">
        <v>393.88153849246402</v>
      </c>
      <c r="AD33" s="70">
        <v>381.064717613607</v>
      </c>
      <c r="AE33" s="70">
        <v>383.39533033602032</v>
      </c>
      <c r="AF33" s="70">
        <v>394.31526915414787</v>
      </c>
      <c r="AG33" s="70">
        <v>409.00317541056893</v>
      </c>
      <c r="AH33" s="70">
        <v>409.00394790197839</v>
      </c>
      <c r="AI33" s="70">
        <v>386.38636338842548</v>
      </c>
      <c r="AJ33" s="70">
        <v>371.3124329242126</v>
      </c>
      <c r="AK33" s="79">
        <v>399.43848901317199</v>
      </c>
    </row>
    <row r="34" spans="1:37" x14ac:dyDescent="0.35">
      <c r="A34" s="78" t="s">
        <v>32</v>
      </c>
      <c r="B34" s="68" t="str">
        <f t="shared" si="0"/>
        <v>Y</v>
      </c>
      <c r="C34" s="69"/>
      <c r="D34" s="68" t="s">
        <v>51</v>
      </c>
      <c r="E34" s="70">
        <v>59.473354739374969</v>
      </c>
      <c r="F34" s="70">
        <v>59.473354739374969</v>
      </c>
      <c r="G34" s="70">
        <v>61.397487909640247</v>
      </c>
      <c r="H34" s="70">
        <v>65.243111282215494</v>
      </c>
      <c r="I34" s="70">
        <v>63.745468858337169</v>
      </c>
      <c r="J34" s="70">
        <v>64.652626461422841</v>
      </c>
      <c r="K34" s="70">
        <v>69.306343826057827</v>
      </c>
      <c r="L34" s="70">
        <v>67.012824935518651</v>
      </c>
      <c r="M34" s="70">
        <v>70.199497477630885</v>
      </c>
      <c r="N34" s="70">
        <v>75.058699040369376</v>
      </c>
      <c r="O34" s="70">
        <v>83.168636881049906</v>
      </c>
      <c r="P34" s="70">
        <v>82.420020263739033</v>
      </c>
      <c r="Q34" s="70">
        <v>81.939944943323724</v>
      </c>
      <c r="R34" s="70">
        <v>86.394951847125284</v>
      </c>
      <c r="S34" s="70">
        <v>81.299149608736229</v>
      </c>
      <c r="T34" s="70">
        <v>84.520571394979342</v>
      </c>
      <c r="U34" s="70">
        <v>86.489219146762096</v>
      </c>
      <c r="V34" s="70">
        <v>81.649471596338671</v>
      </c>
      <c r="W34" s="70">
        <v>79.325445490460837</v>
      </c>
      <c r="X34" s="70">
        <v>76.900514293538649</v>
      </c>
      <c r="Y34" s="70">
        <v>73.810109441640179</v>
      </c>
      <c r="Z34" s="70">
        <v>69.529860588408084</v>
      </c>
      <c r="AA34" s="70">
        <v>68.058174794506925</v>
      </c>
      <c r="AB34" s="70">
        <v>66.076809585778733</v>
      </c>
      <c r="AC34" s="70">
        <v>64.156748794742811</v>
      </c>
      <c r="AD34" s="70">
        <v>64.041758004243974</v>
      </c>
      <c r="AE34" s="70">
        <v>68.178644597561657</v>
      </c>
      <c r="AF34" s="70">
        <v>66.351935855236917</v>
      </c>
      <c r="AG34" s="70">
        <v>71.403998479726638</v>
      </c>
      <c r="AH34" s="70">
        <v>67.764993083370442</v>
      </c>
      <c r="AI34" s="70">
        <v>64.11550619892482</v>
      </c>
      <c r="AJ34" s="70">
        <v>58.029347800940741</v>
      </c>
      <c r="AK34" s="79">
        <v>56.359407192543252</v>
      </c>
    </row>
    <row r="35" spans="1:37" x14ac:dyDescent="0.35">
      <c r="A35" s="78" t="s">
        <v>33</v>
      </c>
      <c r="B35" s="68" t="str">
        <f t="shared" si="0"/>
        <v/>
      </c>
      <c r="C35" s="68" t="s">
        <v>51</v>
      </c>
      <c r="D35" s="68" t="s">
        <v>51</v>
      </c>
      <c r="E35" s="70">
        <v>310.27801355435633</v>
      </c>
      <c r="F35" s="70">
        <v>257.1371829171091</v>
      </c>
      <c r="G35" s="70">
        <v>210.40832836219712</v>
      </c>
      <c r="H35" s="70">
        <v>194.85667144689705</v>
      </c>
      <c r="I35" s="70">
        <v>184.39386526965188</v>
      </c>
      <c r="J35" s="70">
        <v>181.84545519949407</v>
      </c>
      <c r="K35" s="70">
        <v>188.74181402224821</v>
      </c>
      <c r="L35" s="70">
        <v>191.73616309246646</v>
      </c>
      <c r="M35" s="70">
        <v>185.15258669828873</v>
      </c>
      <c r="N35" s="70">
        <v>168.18519378524638</v>
      </c>
      <c r="O35" s="70">
        <v>150.29007174714923</v>
      </c>
      <c r="P35" s="70">
        <v>142.23831036694602</v>
      </c>
      <c r="Q35" s="70">
        <v>145.98234360384825</v>
      </c>
      <c r="R35" s="70">
        <v>147.99876489586421</v>
      </c>
      <c r="S35" s="70">
        <v>153.86269678839406</v>
      </c>
      <c r="T35" s="70">
        <v>152.12161200834973</v>
      </c>
      <c r="U35" s="70">
        <v>151.32709841184271</v>
      </c>
      <c r="V35" s="70">
        <v>152.35049743695794</v>
      </c>
      <c r="W35" s="70">
        <v>155.93077786578041</v>
      </c>
      <c r="X35" s="70">
        <v>152.89755717237381</v>
      </c>
      <c r="Y35" s="70">
        <v>131.2938737377695</v>
      </c>
      <c r="Z35" s="70">
        <v>126.66990689480777</v>
      </c>
      <c r="AA35" s="70">
        <v>132.87106780773394</v>
      </c>
      <c r="AB35" s="70">
        <v>130.69330909452222</v>
      </c>
      <c r="AC35" s="70">
        <v>118.72166759291247</v>
      </c>
      <c r="AD35" s="70">
        <v>118.21481298483124</v>
      </c>
      <c r="AE35" s="70">
        <v>117.09980640345945</v>
      </c>
      <c r="AF35" s="70">
        <v>115.31016375754579</v>
      </c>
      <c r="AG35" s="70">
        <v>118.35866106500566</v>
      </c>
      <c r="AH35" s="70">
        <v>119.23680046720052</v>
      </c>
      <c r="AI35" s="70">
        <v>115.76275453877123</v>
      </c>
      <c r="AJ35" s="70">
        <v>112.03603865103626</v>
      </c>
      <c r="AK35" s="79">
        <v>115.40315160331089</v>
      </c>
    </row>
    <row r="36" spans="1:37" x14ac:dyDescent="0.35">
      <c r="A36" s="78" t="s">
        <v>34</v>
      </c>
      <c r="B36" s="68" t="str">
        <f t="shared" si="0"/>
        <v/>
      </c>
      <c r="C36" s="68" t="s">
        <v>51</v>
      </c>
      <c r="D36" s="69"/>
      <c r="E36" s="70">
        <v>3166.5790510319016</v>
      </c>
      <c r="F36" s="70">
        <v>3166.5790510319016</v>
      </c>
      <c r="G36" s="70">
        <v>3005.3193964110606</v>
      </c>
      <c r="H36" s="70">
        <v>2524.6180445963291</v>
      </c>
      <c r="I36" s="70">
        <v>2385.6120032824738</v>
      </c>
      <c r="J36" s="70">
        <v>2122.8124029064984</v>
      </c>
      <c r="K36" s="70">
        <v>2070.7114873108258</v>
      </c>
      <c r="L36" s="70">
        <v>2019.4598086076014</v>
      </c>
      <c r="M36" s="70">
        <v>1901.8042055407996</v>
      </c>
      <c r="N36" s="70">
        <v>1870.0183097895469</v>
      </c>
      <c r="O36" s="70">
        <v>1900.5037158563505</v>
      </c>
      <c r="P36" s="70">
        <v>1895.0013844620519</v>
      </c>
      <c r="Q36" s="70">
        <v>1928.6199536650572</v>
      </c>
      <c r="R36" s="70">
        <v>1908.5018660386932</v>
      </c>
      <c r="S36" s="70">
        <v>1940.1177999604629</v>
      </c>
      <c r="T36" s="70">
        <v>1952.6171568829193</v>
      </c>
      <c r="U36" s="70">
        <v>1970.602687171546</v>
      </c>
      <c r="V36" s="70">
        <v>2030.1630839392949</v>
      </c>
      <c r="W36" s="70">
        <v>2030.1222631329338</v>
      </c>
      <c r="X36" s="70">
        <v>2059.4902892916689</v>
      </c>
      <c r="Y36" s="70">
        <v>1925.0381803326179</v>
      </c>
      <c r="Z36" s="70">
        <v>2019.3934302653947</v>
      </c>
      <c r="AA36" s="70">
        <v>2076.0581932623991</v>
      </c>
      <c r="AB36" s="70">
        <v>2100.9465194569757</v>
      </c>
      <c r="AC36" s="70">
        <v>2041.8052065549086</v>
      </c>
      <c r="AD36" s="70">
        <v>2037.6433138224804</v>
      </c>
      <c r="AE36" s="70">
        <v>2033.3349628760279</v>
      </c>
      <c r="AF36" s="70">
        <v>2033.9683619988098</v>
      </c>
      <c r="AG36" s="70">
        <v>2082.6443231323897</v>
      </c>
      <c r="AH36" s="70">
        <v>2145.2413803663185</v>
      </c>
      <c r="AI36" s="70">
        <v>2136.5179472154969</v>
      </c>
      <c r="AJ36" s="70">
        <v>2061.3618893754101</v>
      </c>
      <c r="AK36" s="79">
        <v>2156.5993400845091</v>
      </c>
    </row>
    <row r="37" spans="1:37" x14ac:dyDescent="0.35">
      <c r="A37" s="78" t="s">
        <v>35</v>
      </c>
      <c r="B37" s="68" t="str">
        <f t="shared" si="0"/>
        <v/>
      </c>
      <c r="C37" s="68" t="s">
        <v>51</v>
      </c>
      <c r="D37" s="69" t="s">
        <v>51</v>
      </c>
      <c r="E37" s="70">
        <v>73.738669782832915</v>
      </c>
      <c r="F37" s="70">
        <v>73.738669782832915</v>
      </c>
      <c r="G37" s="70">
        <v>64.343413148820758</v>
      </c>
      <c r="H37" s="70">
        <v>58.624787503618059</v>
      </c>
      <c r="I37" s="70">
        <v>55.24288191821568</v>
      </c>
      <c r="J37" s="70">
        <v>52.686661444104089</v>
      </c>
      <c r="K37" s="70">
        <v>53.179973578671294</v>
      </c>
      <c r="L37" s="70">
        <v>52.997959364103075</v>
      </c>
      <c r="M37" s="70">
        <v>52.819658457663223</v>
      </c>
      <c r="N37" s="70">
        <v>52.118310486787415</v>
      </c>
      <c r="O37" s="70">
        <v>50.854293847280005</v>
      </c>
      <c r="P37" s="70">
        <v>48.986210453857431</v>
      </c>
      <c r="Q37" s="70">
        <v>51.256630942300852</v>
      </c>
      <c r="R37" s="70">
        <v>49.870148871260952</v>
      </c>
      <c r="S37" s="70">
        <v>49.973498946536836</v>
      </c>
      <c r="T37" s="70">
        <v>50.67997154703243</v>
      </c>
      <c r="U37" s="70">
        <v>50.66631275191574</v>
      </c>
      <c r="V37" s="70">
        <v>50.444973216240108</v>
      </c>
      <c r="W37" s="70">
        <v>48.69937816663213</v>
      </c>
      <c r="X37" s="70">
        <v>49.214163388705302</v>
      </c>
      <c r="Y37" s="70">
        <v>44.955411751170033</v>
      </c>
      <c r="Z37" s="70">
        <v>45.766631215092872</v>
      </c>
      <c r="AA37" s="70">
        <v>44.839895836941459</v>
      </c>
      <c r="AB37" s="70">
        <v>42.45137486410281</v>
      </c>
      <c r="AC37" s="70">
        <v>42.131216643806695</v>
      </c>
      <c r="AD37" s="70">
        <v>40.140204279846294</v>
      </c>
      <c r="AE37" s="70">
        <v>40.869576998882543</v>
      </c>
      <c r="AF37" s="70">
        <v>41.318671180313665</v>
      </c>
      <c r="AG37" s="70">
        <v>42.419281316917036</v>
      </c>
      <c r="AH37" s="70">
        <v>42.276429864156526</v>
      </c>
      <c r="AI37" s="70">
        <v>39.955727134466841</v>
      </c>
      <c r="AJ37" s="70">
        <v>37.187889479258089</v>
      </c>
      <c r="AK37" s="79">
        <v>41.226493578815628</v>
      </c>
    </row>
    <row r="38" spans="1:37" x14ac:dyDescent="0.35">
      <c r="A38" s="78" t="s">
        <v>36</v>
      </c>
      <c r="B38" s="68" t="str">
        <f t="shared" si="0"/>
        <v/>
      </c>
      <c r="C38" s="68" t="s">
        <v>51</v>
      </c>
      <c r="D38" s="68" t="s">
        <v>51</v>
      </c>
      <c r="E38" s="70">
        <v>20.632474211779996</v>
      </c>
      <c r="F38" s="70">
        <v>18.79764778314313</v>
      </c>
      <c r="G38" s="70">
        <v>17.447821539248565</v>
      </c>
      <c r="H38" s="70">
        <v>17.432259336015335</v>
      </c>
      <c r="I38" s="70">
        <v>17.667815782161473</v>
      </c>
      <c r="J38" s="70">
        <v>18.082342272323412</v>
      </c>
      <c r="K38" s="70">
        <v>18.86325285750635</v>
      </c>
      <c r="L38" s="70">
        <v>19.463616082083345</v>
      </c>
      <c r="M38" s="70">
        <v>20.003943945883073</v>
      </c>
      <c r="N38" s="70">
        <v>19.600928883443402</v>
      </c>
      <c r="O38" s="70">
        <v>18.985921037615142</v>
      </c>
      <c r="P38" s="70">
        <v>18.76938080744517</v>
      </c>
      <c r="Q38" s="70">
        <v>20.040569499593488</v>
      </c>
      <c r="R38" s="70">
        <v>20.318614670689019</v>
      </c>
      <c r="S38" s="70">
        <v>19.987827706361131</v>
      </c>
      <c r="T38" s="70">
        <v>20.386443134738332</v>
      </c>
      <c r="U38" s="70">
        <v>20.643291608237138</v>
      </c>
      <c r="V38" s="70">
        <v>20.833673464439169</v>
      </c>
      <c r="W38" s="70">
        <v>21.020410270391192</v>
      </c>
      <c r="X38" s="70">
        <v>21.743292691263889</v>
      </c>
      <c r="Y38" s="70">
        <v>19.566598191586341</v>
      </c>
      <c r="Z38" s="70">
        <v>19.797927414215408</v>
      </c>
      <c r="AA38" s="70">
        <v>19.716011030758846</v>
      </c>
      <c r="AB38" s="70">
        <v>19.083137553200071</v>
      </c>
      <c r="AC38" s="70">
        <v>18.382004578132367</v>
      </c>
      <c r="AD38" s="70">
        <v>16.726123333991946</v>
      </c>
      <c r="AE38" s="70">
        <v>16.912465399689168</v>
      </c>
      <c r="AF38" s="70">
        <v>17.790026766682519</v>
      </c>
      <c r="AG38" s="70">
        <v>17.870427766285832</v>
      </c>
      <c r="AH38" s="70">
        <v>17.689130652186932</v>
      </c>
      <c r="AI38" s="70">
        <v>17.204826601807721</v>
      </c>
      <c r="AJ38" s="70">
        <v>15.974783488388333</v>
      </c>
      <c r="AK38" s="79">
        <v>16.106477227291961</v>
      </c>
    </row>
    <row r="39" spans="1:37" x14ac:dyDescent="0.35">
      <c r="A39" s="78" t="s">
        <v>37</v>
      </c>
      <c r="B39" s="68" t="str">
        <f t="shared" si="0"/>
        <v>Y</v>
      </c>
      <c r="C39" s="69"/>
      <c r="D39" s="68" t="s">
        <v>51</v>
      </c>
      <c r="E39" s="70">
        <v>287.71027236402551</v>
      </c>
      <c r="F39" s="70">
        <v>287.71027236402551</v>
      </c>
      <c r="G39" s="70">
        <v>295.44280311661191</v>
      </c>
      <c r="H39" s="70">
        <v>304.83384145779593</v>
      </c>
      <c r="I39" s="70">
        <v>294.73341280607633</v>
      </c>
      <c r="J39" s="70">
        <v>310.88552717444486</v>
      </c>
      <c r="K39" s="70">
        <v>327.01104646928781</v>
      </c>
      <c r="L39" s="70">
        <v>318.54326408574843</v>
      </c>
      <c r="M39" s="70">
        <v>332.61965078938687</v>
      </c>
      <c r="N39" s="70">
        <v>342.18297627646263</v>
      </c>
      <c r="O39" s="70">
        <v>368.36263734854725</v>
      </c>
      <c r="P39" s="70">
        <v>383.27636103817321</v>
      </c>
      <c r="Q39" s="70">
        <v>382.04283576198731</v>
      </c>
      <c r="R39" s="70">
        <v>400.72244632995586</v>
      </c>
      <c r="S39" s="70">
        <v>407.92876792988642</v>
      </c>
      <c r="T39" s="70">
        <v>423.58974120327224</v>
      </c>
      <c r="U39" s="70">
        <v>438.75963228833587</v>
      </c>
      <c r="V39" s="70">
        <v>432.09673333521727</v>
      </c>
      <c r="W39" s="70">
        <v>442.83179822736946</v>
      </c>
      <c r="X39" s="70">
        <v>409.17451814283544</v>
      </c>
      <c r="Y39" s="70">
        <v>369.81112679554695</v>
      </c>
      <c r="Z39" s="70">
        <v>354.65227925711764</v>
      </c>
      <c r="AA39" s="70">
        <v>354.63215328820354</v>
      </c>
      <c r="AB39" s="70">
        <v>347.50926635018101</v>
      </c>
      <c r="AC39" s="70">
        <v>320.45233249420431</v>
      </c>
      <c r="AD39" s="70">
        <v>321.93743435458458</v>
      </c>
      <c r="AE39" s="70">
        <v>333.62340767983773</v>
      </c>
      <c r="AF39" s="70">
        <v>321.64969571911013</v>
      </c>
      <c r="AG39" s="70">
        <v>334.70352101499759</v>
      </c>
      <c r="AH39" s="70">
        <v>328.90509403329867</v>
      </c>
      <c r="AI39" s="70">
        <v>309.81416654012503</v>
      </c>
      <c r="AJ39" s="70">
        <v>272.2443621210885</v>
      </c>
      <c r="AK39" s="79">
        <v>288.84781551132733</v>
      </c>
    </row>
    <row r="40" spans="1:37" x14ac:dyDescent="0.35">
      <c r="A40" s="78" t="s">
        <v>38</v>
      </c>
      <c r="B40" s="68" t="str">
        <f t="shared" si="0"/>
        <v>Y</v>
      </c>
      <c r="C40" s="69"/>
      <c r="D40" s="68" t="s">
        <v>51</v>
      </c>
      <c r="E40" s="70">
        <v>71.478312639714147</v>
      </c>
      <c r="F40" s="70">
        <v>71.478312639714147</v>
      </c>
      <c r="G40" s="70">
        <v>71.587782389510565</v>
      </c>
      <c r="H40" s="70">
        <v>71.25263622545593</v>
      </c>
      <c r="I40" s="70">
        <v>71.46807401187607</v>
      </c>
      <c r="J40" s="70">
        <v>73.94029700205941</v>
      </c>
      <c r="K40" s="70">
        <v>73.326172171143</v>
      </c>
      <c r="L40" s="70">
        <v>77.238996996717901</v>
      </c>
      <c r="M40" s="70">
        <v>72.345715645604443</v>
      </c>
      <c r="N40" s="70">
        <v>72.734232626725628</v>
      </c>
      <c r="O40" s="70">
        <v>69.602787172538228</v>
      </c>
      <c r="P40" s="70">
        <v>68.349111293117971</v>
      </c>
      <c r="Q40" s="70">
        <v>69.128534691818771</v>
      </c>
      <c r="R40" s="70">
        <v>69.735209638784113</v>
      </c>
      <c r="S40" s="70">
        <v>70.07145655593061</v>
      </c>
      <c r="T40" s="70">
        <v>69.410334425494554</v>
      </c>
      <c r="U40" s="70">
        <v>66.540925169579964</v>
      </c>
      <c r="V40" s="70">
        <v>66.183716402919586</v>
      </c>
      <c r="W40" s="70">
        <v>65.034876663016334</v>
      </c>
      <c r="X40" s="70">
        <v>62.627991536728409</v>
      </c>
      <c r="Y40" s="70">
        <v>58.395255426709895</v>
      </c>
      <c r="Z40" s="70">
        <v>64.375650060990893</v>
      </c>
      <c r="AA40" s="70">
        <v>60.012263265904423</v>
      </c>
      <c r="AB40" s="70">
        <v>57.108545232115723</v>
      </c>
      <c r="AC40" s="70">
        <v>55.473545836999264</v>
      </c>
      <c r="AD40" s="70">
        <v>53.729413351453196</v>
      </c>
      <c r="AE40" s="70">
        <v>53.557224985368556</v>
      </c>
      <c r="AF40" s="70">
        <v>53.468248371046009</v>
      </c>
      <c r="AG40" s="70">
        <v>52.562661232907786</v>
      </c>
      <c r="AH40" s="70">
        <v>51.78416932327309</v>
      </c>
      <c r="AI40" s="70">
        <v>50.607240197677406</v>
      </c>
      <c r="AJ40" s="70">
        <v>46.214028578898713</v>
      </c>
      <c r="AK40" s="79">
        <v>47.816701388838212</v>
      </c>
    </row>
    <row r="41" spans="1:37" x14ac:dyDescent="0.35">
      <c r="A41" s="78" t="s">
        <v>39</v>
      </c>
      <c r="B41" s="68" t="str">
        <f t="shared" si="0"/>
        <v>Y</v>
      </c>
      <c r="C41" s="69"/>
      <c r="D41" s="68"/>
      <c r="E41" s="70">
        <v>54.933878651113616</v>
      </c>
      <c r="F41" s="70">
        <v>54.933878651113616</v>
      </c>
      <c r="G41" s="70">
        <v>56.818255003663502</v>
      </c>
      <c r="H41" s="70">
        <v>56.567895585046706</v>
      </c>
      <c r="I41" s="70">
        <v>53.980311657070644</v>
      </c>
      <c r="J41" s="70">
        <v>52.929343888299108</v>
      </c>
      <c r="K41" s="70">
        <v>53.81843192695257</v>
      </c>
      <c r="L41" s="70">
        <v>54.468393891432385</v>
      </c>
      <c r="M41" s="70">
        <v>53.252235180014708</v>
      </c>
      <c r="N41" s="70">
        <v>54.784056086545206</v>
      </c>
      <c r="O41" s="70">
        <v>54.585787287264935</v>
      </c>
      <c r="P41" s="70">
        <v>53.839343684898807</v>
      </c>
      <c r="Q41" s="70">
        <v>55.364277678336691</v>
      </c>
      <c r="R41" s="70">
        <v>53.808301219385058</v>
      </c>
      <c r="S41" s="70">
        <v>54.870358238555333</v>
      </c>
      <c r="T41" s="70">
        <v>55.465746137461977</v>
      </c>
      <c r="U41" s="70">
        <v>56.089860102897639</v>
      </c>
      <c r="V41" s="70">
        <v>55.758811109939977</v>
      </c>
      <c r="W41" s="70">
        <v>53.816985538309794</v>
      </c>
      <c r="X41" s="70">
        <v>55.211167799280325</v>
      </c>
      <c r="Y41" s="70">
        <v>53.726264862707147</v>
      </c>
      <c r="Z41" s="70">
        <v>55.306849621554086</v>
      </c>
      <c r="AA41" s="70">
        <v>51.186292599807231</v>
      </c>
      <c r="AB41" s="70">
        <v>52.516284797799017</v>
      </c>
      <c r="AC41" s="70">
        <v>53.361838614876696</v>
      </c>
      <c r="AD41" s="70">
        <v>49.42548029144421</v>
      </c>
      <c r="AE41" s="70">
        <v>48.903483930807077</v>
      </c>
      <c r="AF41" s="70">
        <v>49.211975865724739</v>
      </c>
      <c r="AG41" s="70">
        <v>48.245133564093678</v>
      </c>
      <c r="AH41" s="70">
        <v>46.741169031892362</v>
      </c>
      <c r="AI41" s="70">
        <v>46.470472584731979</v>
      </c>
      <c r="AJ41" s="70">
        <v>43.789736947404066</v>
      </c>
      <c r="AK41" s="79">
        <v>45.135720111104249</v>
      </c>
    </row>
    <row r="42" spans="1:37" x14ac:dyDescent="0.35">
      <c r="A42" s="78" t="s">
        <v>40</v>
      </c>
      <c r="B42" s="68" t="str">
        <f t="shared" si="0"/>
        <v>Y</v>
      </c>
      <c r="C42" s="69"/>
      <c r="D42" s="69"/>
      <c r="E42" s="70">
        <v>219.52615112605991</v>
      </c>
      <c r="F42" s="70">
        <v>219.52615112605991</v>
      </c>
      <c r="G42" s="70">
        <v>226.79472134126277</v>
      </c>
      <c r="H42" s="70">
        <v>233.13248256892953</v>
      </c>
      <c r="I42" s="70">
        <v>240.77174649845836</v>
      </c>
      <c r="J42" s="70">
        <v>234.3878300250214</v>
      </c>
      <c r="K42" s="70">
        <v>248.24890883693331</v>
      </c>
      <c r="L42" s="70">
        <v>267.58138626218545</v>
      </c>
      <c r="M42" s="70">
        <v>278.81384054578763</v>
      </c>
      <c r="N42" s="70">
        <v>280.318958801664</v>
      </c>
      <c r="O42" s="70">
        <v>277.77679906588139</v>
      </c>
      <c r="P42" s="70">
        <v>298.91675470246361</v>
      </c>
      <c r="Q42" s="70">
        <v>279.74013778051409</v>
      </c>
      <c r="R42" s="70">
        <v>285.62336519140371</v>
      </c>
      <c r="S42" s="70">
        <v>304.79478750038805</v>
      </c>
      <c r="T42" s="70">
        <v>314.4235699839391</v>
      </c>
      <c r="U42" s="70">
        <v>337.57499849256169</v>
      </c>
      <c r="V42" s="70">
        <v>358.0025346816609</v>
      </c>
      <c r="W42" s="70">
        <v>391.69700590430784</v>
      </c>
      <c r="X42" s="70">
        <v>388.49455629487619</v>
      </c>
      <c r="Y42" s="70">
        <v>395.17714124615628</v>
      </c>
      <c r="Z42" s="70">
        <v>398.7931646940703</v>
      </c>
      <c r="AA42" s="70">
        <v>428.61758908131333</v>
      </c>
      <c r="AB42" s="70">
        <v>448.18445813388757</v>
      </c>
      <c r="AC42" s="70">
        <v>440.19530083419289</v>
      </c>
      <c r="AD42" s="70">
        <v>459.48950797873624</v>
      </c>
      <c r="AE42" s="70">
        <v>474.96753484424659</v>
      </c>
      <c r="AF42" s="70">
        <v>501.10790644541123</v>
      </c>
      <c r="AG42" s="70">
        <v>528.56592890238755</v>
      </c>
      <c r="AH42" s="70">
        <v>523.1080336552368</v>
      </c>
      <c r="AI42" s="70">
        <v>508.7258734768983</v>
      </c>
      <c r="AJ42" s="70">
        <v>523.99081665531548</v>
      </c>
      <c r="AK42" s="79">
        <v>564.38974988667894</v>
      </c>
    </row>
    <row r="43" spans="1:37" x14ac:dyDescent="0.35">
      <c r="A43" s="78" t="s">
        <v>41</v>
      </c>
      <c r="B43" s="68" t="str">
        <f t="shared" si="0"/>
        <v/>
      </c>
      <c r="C43" s="68" t="s">
        <v>51</v>
      </c>
      <c r="D43" s="69"/>
      <c r="E43" s="70">
        <v>942.80046880648547</v>
      </c>
      <c r="F43" s="70">
        <v>942.80046880648547</v>
      </c>
      <c r="G43" s="70">
        <v>856.42562255792848</v>
      </c>
      <c r="H43" s="70">
        <v>801.27459191849152</v>
      </c>
      <c r="I43" s="70">
        <v>711.08121344043445</v>
      </c>
      <c r="J43" s="70">
        <v>604.91318940478936</v>
      </c>
      <c r="K43" s="70">
        <v>562.10757641961595</v>
      </c>
      <c r="L43" s="70">
        <v>515.42149923116335</v>
      </c>
      <c r="M43" s="70">
        <v>499.63265176926501</v>
      </c>
      <c r="N43" s="70">
        <v>480.91302024836426</v>
      </c>
      <c r="O43" s="70">
        <v>449.76906254753249</v>
      </c>
      <c r="P43" s="70">
        <v>427.91724212343433</v>
      </c>
      <c r="Q43" s="70">
        <v>445.99065504887199</v>
      </c>
      <c r="R43" s="70">
        <v>431.03449361054828</v>
      </c>
      <c r="S43" s="70">
        <v>440.31178220695114</v>
      </c>
      <c r="T43" s="70">
        <v>443.11842596425498</v>
      </c>
      <c r="U43" s="70">
        <v>442.40201328740312</v>
      </c>
      <c r="V43" s="70">
        <v>460.03564348119426</v>
      </c>
      <c r="W43" s="70">
        <v>463.41536445279036</v>
      </c>
      <c r="X43" s="70">
        <v>451.14547876716125</v>
      </c>
      <c r="Y43" s="70">
        <v>390.53308744203042</v>
      </c>
      <c r="Z43" s="70">
        <v>407.34575484248245</v>
      </c>
      <c r="AA43" s="70">
        <v>428.74900427914355</v>
      </c>
      <c r="AB43" s="70">
        <v>417.83180039365124</v>
      </c>
      <c r="AC43" s="70">
        <v>409.24315910859644</v>
      </c>
      <c r="AD43" s="70">
        <v>362.74771570374929</v>
      </c>
      <c r="AE43" s="70">
        <v>319.16658478619519</v>
      </c>
      <c r="AF43" s="70">
        <v>337.60614987486667</v>
      </c>
      <c r="AG43" s="70">
        <v>323.2865907584449</v>
      </c>
      <c r="AH43" s="70">
        <v>339.81524372057999</v>
      </c>
      <c r="AI43" s="70">
        <v>334.11810835654012</v>
      </c>
      <c r="AJ43" s="70">
        <v>318.03494780847717</v>
      </c>
      <c r="AK43" s="79">
        <v>327.25876554763192</v>
      </c>
    </row>
    <row r="44" spans="1:37" x14ac:dyDescent="0.35">
      <c r="A44" s="78" t="s">
        <v>43</v>
      </c>
      <c r="B44" s="68" t="str">
        <f t="shared" si="0"/>
        <v>Y</v>
      </c>
      <c r="C44" s="69"/>
      <c r="D44" s="69"/>
      <c r="E44" s="70">
        <v>806.3018425151231</v>
      </c>
      <c r="F44" s="70">
        <v>806.3018425151231</v>
      </c>
      <c r="G44" s="70">
        <v>815.1700240455333</v>
      </c>
      <c r="H44" s="70">
        <v>794.89952049286194</v>
      </c>
      <c r="I44" s="70">
        <v>775.93279941656942</v>
      </c>
      <c r="J44" s="70">
        <v>763.7241129270966</v>
      </c>
      <c r="K44" s="70">
        <v>757.64421640862633</v>
      </c>
      <c r="L44" s="70">
        <v>778.38472563070741</v>
      </c>
      <c r="M44" s="70">
        <v>754.2259409964629</v>
      </c>
      <c r="N44" s="70">
        <v>752.80684277121827</v>
      </c>
      <c r="O44" s="70">
        <v>723.80160878561264</v>
      </c>
      <c r="P44" s="70">
        <v>723.91957615944409</v>
      </c>
      <c r="Q44" s="70">
        <v>727.06354311301766</v>
      </c>
      <c r="R44" s="70">
        <v>705.87963727055603</v>
      </c>
      <c r="S44" s="70">
        <v>711.31328539289507</v>
      </c>
      <c r="T44" s="70">
        <v>707.93097012718772</v>
      </c>
      <c r="U44" s="70">
        <v>699.59539115010796</v>
      </c>
      <c r="V44" s="70">
        <v>692.19547707920788</v>
      </c>
      <c r="W44" s="70">
        <v>680.03134784175461</v>
      </c>
      <c r="X44" s="70">
        <v>658.72730567710846</v>
      </c>
      <c r="Y44" s="70">
        <v>601.90031351397613</v>
      </c>
      <c r="Z44" s="70">
        <v>615.72458685500192</v>
      </c>
      <c r="AA44" s="70">
        <v>570.23351649317044</v>
      </c>
      <c r="AB44" s="70">
        <v>586.32848283719875</v>
      </c>
      <c r="AC44" s="70">
        <v>572.04066183818998</v>
      </c>
      <c r="AD44" s="70">
        <v>531.43016154035422</v>
      </c>
      <c r="AE44" s="70">
        <v>513.88019321691866</v>
      </c>
      <c r="AF44" s="70">
        <v>488.30930658586624</v>
      </c>
      <c r="AG44" s="70">
        <v>476.87421486527592</v>
      </c>
      <c r="AH44" s="70">
        <v>467.86995131532751</v>
      </c>
      <c r="AI44" s="70">
        <v>453.23364626780398</v>
      </c>
      <c r="AJ44" s="70">
        <v>408.9650766136802</v>
      </c>
      <c r="AK44" s="79">
        <v>429.48947109852372</v>
      </c>
    </row>
    <row r="45" spans="1:37" x14ac:dyDescent="0.35">
      <c r="A45" s="78" t="s">
        <v>42</v>
      </c>
      <c r="B45" s="68" t="str">
        <f t="shared" si="0"/>
        <v>Y</v>
      </c>
      <c r="C45" s="69"/>
      <c r="D45" s="69"/>
      <c r="E45" s="70">
        <v>6487.3309482858522</v>
      </c>
      <c r="F45" s="70">
        <v>6487.3309482858522</v>
      </c>
      <c r="G45" s="70">
        <v>6418.4061902886142</v>
      </c>
      <c r="H45" s="70">
        <v>6534.8801265849115</v>
      </c>
      <c r="I45" s="70">
        <v>6639.5255048057943</v>
      </c>
      <c r="J45" s="70">
        <v>6745.166790661121</v>
      </c>
      <c r="K45" s="70">
        <v>6821.9337175629389</v>
      </c>
      <c r="L45" s="70">
        <v>7023.5296286657749</v>
      </c>
      <c r="M45" s="70">
        <v>7079.2068633351764</v>
      </c>
      <c r="N45" s="70">
        <v>7124.6842681263079</v>
      </c>
      <c r="O45" s="70">
        <v>7169.8854279895431</v>
      </c>
      <c r="P45" s="70">
        <v>7369.1629717715623</v>
      </c>
      <c r="Q45" s="70">
        <v>7253.5223079748002</v>
      </c>
      <c r="R45" s="70">
        <v>7293.2777374423249</v>
      </c>
      <c r="S45" s="70">
        <v>7352.7023611150535</v>
      </c>
      <c r="T45" s="70">
        <v>7464.3649183751731</v>
      </c>
      <c r="U45" s="70">
        <v>7477.3583608415329</v>
      </c>
      <c r="V45" s="70">
        <v>7407.9214952736256</v>
      </c>
      <c r="W45" s="70">
        <v>7511.4479577960665</v>
      </c>
      <c r="X45" s="70">
        <v>7294.5417194099418</v>
      </c>
      <c r="Y45" s="70">
        <v>6840.7415420406878</v>
      </c>
      <c r="Z45" s="70">
        <v>7058.1979083457309</v>
      </c>
      <c r="AA45" s="70">
        <v>6907.2032357072158</v>
      </c>
      <c r="AB45" s="70">
        <v>6670.5335323365052</v>
      </c>
      <c r="AC45" s="70">
        <v>6841.6610929866647</v>
      </c>
      <c r="AD45" s="70">
        <v>6898.5255957777099</v>
      </c>
      <c r="AE45" s="70">
        <v>6737.3586437938293</v>
      </c>
      <c r="AF45" s="70">
        <v>6578.4323617289929</v>
      </c>
      <c r="AG45" s="70">
        <v>6561.8244398191227</v>
      </c>
      <c r="AH45" s="70">
        <v>6754.8316478202314</v>
      </c>
      <c r="AI45" s="70">
        <v>6617.9168758430142</v>
      </c>
      <c r="AJ45" s="70">
        <v>6025.973612736474</v>
      </c>
      <c r="AK45" s="79">
        <v>6340.2282923088896</v>
      </c>
    </row>
    <row r="46" spans="1:37" x14ac:dyDescent="0.35">
      <c r="A46" s="80" t="s">
        <v>52</v>
      </c>
      <c r="B46" s="67"/>
      <c r="C46" s="67"/>
      <c r="D46" s="67"/>
      <c r="E46" s="81">
        <f t="shared" ref="E46:AK46" si="1">SUM(E3:E45)</f>
        <v>19665.803867382001</v>
      </c>
      <c r="F46" s="72">
        <f t="shared" si="1"/>
        <v>19477.617362785801</v>
      </c>
      <c r="G46" s="72">
        <f t="shared" si="1"/>
        <v>19062.786436753209</v>
      </c>
      <c r="H46" s="72">
        <f t="shared" si="1"/>
        <v>18475.027476526258</v>
      </c>
      <c r="I46" s="72">
        <f t="shared" si="1"/>
        <v>18212.387286403442</v>
      </c>
      <c r="J46" s="72">
        <f t="shared" si="1"/>
        <v>17929.519164802557</v>
      </c>
      <c r="K46" s="72">
        <f t="shared" si="1"/>
        <v>17997.665994558942</v>
      </c>
      <c r="L46" s="72">
        <f t="shared" si="1"/>
        <v>18267.430593644724</v>
      </c>
      <c r="M46" s="72">
        <f t="shared" si="1"/>
        <v>18123.861944356926</v>
      </c>
      <c r="N46" s="72">
        <f t="shared" si="1"/>
        <v>18058.608068895803</v>
      </c>
      <c r="O46" s="72">
        <f t="shared" si="1"/>
        <v>18008.069889633167</v>
      </c>
      <c r="P46" s="72">
        <f t="shared" si="1"/>
        <v>18278.469537928504</v>
      </c>
      <c r="Q46" s="72">
        <f t="shared" si="1"/>
        <v>18211.175690243421</v>
      </c>
      <c r="R46" s="72">
        <f t="shared" si="1"/>
        <v>18232.674991568449</v>
      </c>
      <c r="S46" s="72">
        <f t="shared" si="1"/>
        <v>18483.793772803241</v>
      </c>
      <c r="T46" s="72">
        <f t="shared" si="1"/>
        <v>18640.26504020068</v>
      </c>
      <c r="U46" s="72">
        <f t="shared" si="1"/>
        <v>18676.340163572026</v>
      </c>
      <c r="V46" s="72">
        <f t="shared" si="1"/>
        <v>18687.30583895199</v>
      </c>
      <c r="W46" s="72">
        <f t="shared" si="1"/>
        <v>18843.824033312871</v>
      </c>
      <c r="X46" s="72">
        <f t="shared" si="1"/>
        <v>18438.197714933955</v>
      </c>
      <c r="Y46" s="72">
        <f t="shared" si="1"/>
        <v>17299.182453292247</v>
      </c>
      <c r="Z46" s="72">
        <f t="shared" si="1"/>
        <v>17822.536312067401</v>
      </c>
      <c r="AA46" s="72">
        <f t="shared" si="1"/>
        <v>17669.409011740641</v>
      </c>
      <c r="AB46" s="72">
        <f t="shared" si="1"/>
        <v>17468.549445863886</v>
      </c>
      <c r="AC46" s="72">
        <f t="shared" si="1"/>
        <v>17483.85735965702</v>
      </c>
      <c r="AD46" s="72">
        <f t="shared" si="1"/>
        <v>17288.90333513057</v>
      </c>
      <c r="AE46" s="72">
        <f t="shared" si="1"/>
        <v>17094.032140796699</v>
      </c>
      <c r="AF46" s="72">
        <f t="shared" si="1"/>
        <v>16927.368982889406</v>
      </c>
      <c r="AG46" s="72">
        <f t="shared" si="1"/>
        <v>17005.058374790609</v>
      </c>
      <c r="AH46" s="72">
        <f t="shared" si="1"/>
        <v>17166.993178402947</v>
      </c>
      <c r="AI46" s="72">
        <f t="shared" si="1"/>
        <v>16753.381058099829</v>
      </c>
      <c r="AJ46" s="72">
        <f t="shared" si="1"/>
        <v>15578.344660031638</v>
      </c>
      <c r="AK46" s="82">
        <f t="shared" si="1"/>
        <v>16249.206897622389</v>
      </c>
    </row>
    <row r="47" spans="1:37" x14ac:dyDescent="0.35">
      <c r="A47" s="80" t="s">
        <v>90</v>
      </c>
      <c r="B47" s="67"/>
      <c r="C47" s="67"/>
      <c r="D47" s="67"/>
      <c r="E47" s="81">
        <f t="shared" ref="E47:AK47" si="2">SUMIF($B$3:$B$45,"Y",E3:E45)</f>
        <v>13473.428920393679</v>
      </c>
      <c r="F47" s="72">
        <f t="shared" si="2"/>
        <v>13473.428920393679</v>
      </c>
      <c r="G47" s="72">
        <f t="shared" si="2"/>
        <v>13444.580285652664</v>
      </c>
      <c r="H47" s="72">
        <f t="shared" si="2"/>
        <v>13519.924506276806</v>
      </c>
      <c r="I47" s="72">
        <f t="shared" si="2"/>
        <v>13568.204991915216</v>
      </c>
      <c r="J47" s="72">
        <f t="shared" si="2"/>
        <v>13744.184685608576</v>
      </c>
      <c r="K47" s="72">
        <f t="shared" si="2"/>
        <v>13922.792125361728</v>
      </c>
      <c r="L47" s="72">
        <f t="shared" si="2"/>
        <v>14276.909494643249</v>
      </c>
      <c r="M47" s="72">
        <f t="shared" si="2"/>
        <v>14295.772340105763</v>
      </c>
      <c r="N47" s="72">
        <f t="shared" si="2"/>
        <v>14334.324685040549</v>
      </c>
      <c r="O47" s="72">
        <f t="shared" si="2"/>
        <v>14367.955043485181</v>
      </c>
      <c r="P47" s="72">
        <f t="shared" si="2"/>
        <v>14653.310842194634</v>
      </c>
      <c r="Q47" s="72">
        <f t="shared" si="2"/>
        <v>14535.582995564482</v>
      </c>
      <c r="R47" s="72">
        <f t="shared" si="2"/>
        <v>14592.803350903239</v>
      </c>
      <c r="S47" s="72">
        <f t="shared" si="2"/>
        <v>14753.604722838962</v>
      </c>
      <c r="T47" s="72">
        <f t="shared" si="2"/>
        <v>14881.906677787807</v>
      </c>
      <c r="U47" s="72">
        <f t="shared" si="2"/>
        <v>14895.253849834689</v>
      </c>
      <c r="V47" s="72">
        <f t="shared" si="2"/>
        <v>14794.650329572727</v>
      </c>
      <c r="W47" s="72">
        <f t="shared" si="2"/>
        <v>14934.578049915297</v>
      </c>
      <c r="X47" s="72">
        <f t="shared" si="2"/>
        <v>14533.103668777054</v>
      </c>
      <c r="Y47" s="72">
        <f t="shared" si="2"/>
        <v>13677.697168322677</v>
      </c>
      <c r="Z47" s="72">
        <f t="shared" si="2"/>
        <v>14040.619091918372</v>
      </c>
      <c r="AA47" s="72">
        <f t="shared" si="2"/>
        <v>13814.663446544182</v>
      </c>
      <c r="AB47" s="72">
        <f t="shared" si="2"/>
        <v>13621.635046809046</v>
      </c>
      <c r="AC47" s="72">
        <f t="shared" si="2"/>
        <v>13724.489888163616</v>
      </c>
      <c r="AD47" s="72">
        <f t="shared" si="2"/>
        <v>13577.30388856149</v>
      </c>
      <c r="AE47" s="72">
        <f t="shared" si="2"/>
        <v>13423.506429287085</v>
      </c>
      <c r="AF47" s="72">
        <f t="shared" si="2"/>
        <v>13226.733588359733</v>
      </c>
      <c r="AG47" s="72">
        <f t="shared" si="2"/>
        <v>13222.104618140267</v>
      </c>
      <c r="AH47" s="72">
        <f t="shared" si="2"/>
        <v>13292.198837202368</v>
      </c>
      <c r="AI47" s="72">
        <f t="shared" si="2"/>
        <v>12965.574139294735</v>
      </c>
      <c r="AJ47" s="72">
        <f t="shared" si="2"/>
        <v>11948.540684417731</v>
      </c>
      <c r="AK47" s="82">
        <f t="shared" si="2"/>
        <v>12458.507431006969</v>
      </c>
    </row>
    <row r="48" spans="1:37" x14ac:dyDescent="0.35">
      <c r="A48" s="80" t="s">
        <v>49</v>
      </c>
      <c r="B48" s="67"/>
      <c r="C48" s="67"/>
      <c r="D48" s="67"/>
      <c r="E48" s="81">
        <f t="shared" ref="E48:AK48" si="3">SUMIF($C$3:$C$45,"Y",E3:E45)</f>
        <v>6192.3749469883242</v>
      </c>
      <c r="F48" s="72">
        <f t="shared" si="3"/>
        <v>6004.1884423921201</v>
      </c>
      <c r="G48" s="72">
        <f t="shared" si="3"/>
        <v>5618.206151100544</v>
      </c>
      <c r="H48" s="72">
        <f t="shared" si="3"/>
        <v>4955.1029702494552</v>
      </c>
      <c r="I48" s="72">
        <f t="shared" si="3"/>
        <v>4644.1822944882297</v>
      </c>
      <c r="J48" s="72">
        <f t="shared" si="3"/>
        <v>4185.3344791939799</v>
      </c>
      <c r="K48" s="72">
        <f t="shared" si="3"/>
        <v>4074.8738691972121</v>
      </c>
      <c r="L48" s="72">
        <f t="shared" si="3"/>
        <v>3990.5210990014775</v>
      </c>
      <c r="M48" s="72">
        <f t="shared" si="3"/>
        <v>3828.0896042511622</v>
      </c>
      <c r="N48" s="72">
        <f t="shared" si="3"/>
        <v>3724.283383855251</v>
      </c>
      <c r="O48" s="72">
        <f t="shared" si="3"/>
        <v>3640.114846147987</v>
      </c>
      <c r="P48" s="72">
        <f t="shared" si="3"/>
        <v>3625.1586957338682</v>
      </c>
      <c r="Q48" s="72">
        <f t="shared" si="3"/>
        <v>3675.5926946789386</v>
      </c>
      <c r="R48" s="72">
        <f t="shared" si="3"/>
        <v>3639.8716406652065</v>
      </c>
      <c r="S48" s="72">
        <f t="shared" si="3"/>
        <v>3730.1890499642814</v>
      </c>
      <c r="T48" s="72">
        <f t="shared" si="3"/>
        <v>3758.3583624128719</v>
      </c>
      <c r="U48" s="72">
        <f t="shared" si="3"/>
        <v>3781.0863137373331</v>
      </c>
      <c r="V48" s="72">
        <f t="shared" si="3"/>
        <v>3892.6555093792663</v>
      </c>
      <c r="W48" s="72">
        <f t="shared" si="3"/>
        <v>3909.2459833975722</v>
      </c>
      <c r="X48" s="72">
        <f t="shared" si="3"/>
        <v>3905.0940461568994</v>
      </c>
      <c r="Y48" s="72">
        <f t="shared" si="3"/>
        <v>3621.4852849695703</v>
      </c>
      <c r="Z48" s="72">
        <f t="shared" si="3"/>
        <v>3781.9172201490255</v>
      </c>
      <c r="AA48" s="72">
        <f t="shared" si="3"/>
        <v>3854.7455651964588</v>
      </c>
      <c r="AB48" s="72">
        <f t="shared" si="3"/>
        <v>3846.9143990548405</v>
      </c>
      <c r="AC48" s="72">
        <f t="shared" si="3"/>
        <v>3759.3674714934023</v>
      </c>
      <c r="AD48" s="72">
        <f t="shared" si="3"/>
        <v>3711.5994465690787</v>
      </c>
      <c r="AE48" s="72">
        <f t="shared" si="3"/>
        <v>3670.525711509611</v>
      </c>
      <c r="AF48" s="72">
        <f t="shared" si="3"/>
        <v>3700.6353945296719</v>
      </c>
      <c r="AG48" s="72">
        <f t="shared" si="3"/>
        <v>3782.9537566503418</v>
      </c>
      <c r="AH48" s="72">
        <f t="shared" si="3"/>
        <v>3874.7943412005779</v>
      </c>
      <c r="AI48" s="72">
        <f t="shared" si="3"/>
        <v>3787.8069188050977</v>
      </c>
      <c r="AJ48" s="72">
        <f t="shared" si="3"/>
        <v>3629.8039756139069</v>
      </c>
      <c r="AK48" s="82">
        <f t="shared" si="3"/>
        <v>3790.6994666154192</v>
      </c>
    </row>
    <row r="49" spans="1:37" x14ac:dyDescent="0.35">
      <c r="A49" s="83" t="s">
        <v>48</v>
      </c>
      <c r="B49" s="84"/>
      <c r="C49" s="84"/>
      <c r="D49" s="84"/>
      <c r="E49" s="85">
        <f t="shared" ref="E49:AK49" si="4">SUMIF($D$3:$D$45,"Y",E3:E45)</f>
        <v>5053.3010255150548</v>
      </c>
      <c r="F49" s="86">
        <f t="shared" si="4"/>
        <v>4865.1145209188498</v>
      </c>
      <c r="G49" s="86">
        <f t="shared" si="4"/>
        <v>4760.2450997075166</v>
      </c>
      <c r="H49" s="86">
        <f t="shared" si="4"/>
        <v>4610.3350033334136</v>
      </c>
      <c r="I49" s="86">
        <f t="shared" si="4"/>
        <v>4531.9194916124961</v>
      </c>
      <c r="J49" s="86">
        <f t="shared" si="4"/>
        <v>4508.56160736523</v>
      </c>
      <c r="K49" s="86">
        <f t="shared" si="4"/>
        <v>4559.3958632771191</v>
      </c>
      <c r="L49" s="86">
        <f t="shared" si="4"/>
        <v>4650.3586991745751</v>
      </c>
      <c r="M49" s="86">
        <f t="shared" si="4"/>
        <v>4579.2610132146847</v>
      </c>
      <c r="N49" s="86">
        <f t="shared" si="4"/>
        <v>4540.2379842385326</v>
      </c>
      <c r="O49" s="86">
        <f t="shared" si="4"/>
        <v>4464.3034169101993</v>
      </c>
      <c r="P49" s="86">
        <f t="shared" si="4"/>
        <v>4452.403659262407</v>
      </c>
      <c r="Q49" s="86">
        <f t="shared" si="4"/>
        <v>4501.1190245525731</v>
      </c>
      <c r="R49" s="86">
        <f t="shared" si="4"/>
        <v>4486.9644755492573</v>
      </c>
      <c r="S49" s="86">
        <f t="shared" si="4"/>
        <v>4567.8116335125287</v>
      </c>
      <c r="T49" s="86">
        <f t="shared" si="4"/>
        <v>4570.241538382319</v>
      </c>
      <c r="U49" s="86">
        <f t="shared" si="4"/>
        <v>4543.5707412330767</v>
      </c>
      <c r="V49" s="86">
        <f t="shared" si="4"/>
        <v>4539.7440901206974</v>
      </c>
      <c r="W49" s="86">
        <f t="shared" si="4"/>
        <v>4504.7879739303635</v>
      </c>
      <c r="X49" s="86">
        <f t="shared" si="4"/>
        <v>4410.4146663213087</v>
      </c>
      <c r="Y49" s="86">
        <f t="shared" si="4"/>
        <v>4095.3620029524468</v>
      </c>
      <c r="Z49" s="86">
        <f t="shared" si="4"/>
        <v>4183.7507874091389</v>
      </c>
      <c r="AA49" s="86">
        <f t="shared" si="4"/>
        <v>4073.1168279936837</v>
      </c>
      <c r="AB49" s="86">
        <f t="shared" si="4"/>
        <v>3998.7570313570159</v>
      </c>
      <c r="AC49" s="86">
        <f t="shared" si="4"/>
        <v>3912.447892636902</v>
      </c>
      <c r="AD49" s="86">
        <f t="shared" si="4"/>
        <v>3772.4384448483943</v>
      </c>
      <c r="AE49" s="86">
        <f t="shared" si="4"/>
        <v>3817.1363299524419</v>
      </c>
      <c r="AF49" s="86">
        <f t="shared" si="4"/>
        <v>3819.9632874791564</v>
      </c>
      <c r="AG49" s="86">
        <f t="shared" si="4"/>
        <v>3841.6012560340737</v>
      </c>
      <c r="AH49" s="86">
        <f t="shared" si="4"/>
        <v>3756.9132075953798</v>
      </c>
      <c r="AI49" s="86">
        <f t="shared" si="4"/>
        <v>3597.4442743848595</v>
      </c>
      <c r="AJ49" s="86">
        <f t="shared" si="4"/>
        <v>3309.13000965523</v>
      </c>
      <c r="AK49" s="87">
        <f t="shared" si="4"/>
        <v>3476.5093817484735</v>
      </c>
    </row>
    <row r="50" spans="1:37" x14ac:dyDescent="0.35">
      <c r="A50" s="33"/>
      <c r="B50" s="30"/>
      <c r="C50" s="30"/>
      <c r="D50" s="53"/>
      <c r="E50" s="53"/>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row>
    <row r="51" spans="1:37" x14ac:dyDescent="0.35">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row>
    <row r="52" spans="1:37" x14ac:dyDescent="0.35">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row>
    <row r="53" spans="1:37" x14ac:dyDescent="0.35">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row>
    <row r="54" spans="1:37" x14ac:dyDescent="0.35">
      <c r="E54" s="50"/>
    </row>
    <row r="55" spans="1:37" x14ac:dyDescent="0.35">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row>
    <row r="56" spans="1:37" x14ac:dyDescent="0.35">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row>
    <row r="57" spans="1:37" x14ac:dyDescent="0.35">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C381-B0A3-4F13-B728-4E3301E542AB}">
  <dimension ref="A1:AK158"/>
  <sheetViews>
    <sheetView showGridLines="0" zoomScale="55" zoomScaleNormal="55" workbookViewId="0">
      <pane xSplit="1" ySplit="2" topLeftCell="AE21" activePane="bottomRight" state="frozen"/>
      <selection pane="topRight" activeCell="B1" sqref="B1"/>
      <selection pane="bottomLeft" activeCell="A3" sqref="A3"/>
      <selection pane="bottomRight" activeCell="A2" sqref="A2"/>
    </sheetView>
  </sheetViews>
  <sheetFormatPr defaultRowHeight="14.5" x14ac:dyDescent="0.35"/>
  <cols>
    <col min="5" max="5" width="12.90625" customWidth="1"/>
  </cols>
  <sheetData>
    <row r="1" spans="1:37" x14ac:dyDescent="0.35">
      <c r="A1" s="60" t="s">
        <v>425</v>
      </c>
    </row>
    <row r="2" spans="1:37" ht="30" customHeight="1" x14ac:dyDescent="0.35">
      <c r="A2" s="66" t="s">
        <v>44</v>
      </c>
      <c r="B2" s="66" t="s">
        <v>90</v>
      </c>
      <c r="C2" s="66" t="s">
        <v>49</v>
      </c>
      <c r="D2" s="66" t="s">
        <v>48</v>
      </c>
      <c r="E2" s="66" t="s">
        <v>46</v>
      </c>
      <c r="F2" s="66">
        <v>1990</v>
      </c>
      <c r="G2" s="66" t="s">
        <v>60</v>
      </c>
      <c r="H2" s="66" t="s">
        <v>61</v>
      </c>
      <c r="I2" s="66" t="s">
        <v>62</v>
      </c>
      <c r="J2" s="66" t="s">
        <v>63</v>
      </c>
      <c r="K2" s="66" t="s">
        <v>64</v>
      </c>
      <c r="L2" s="66" t="s">
        <v>65</v>
      </c>
      <c r="M2" s="66" t="s">
        <v>66</v>
      </c>
      <c r="N2" s="66" t="s">
        <v>67</v>
      </c>
      <c r="O2" s="66" t="s">
        <v>68</v>
      </c>
      <c r="P2" s="66" t="s">
        <v>69</v>
      </c>
      <c r="Q2" s="66" t="s">
        <v>70</v>
      </c>
      <c r="R2" s="66" t="s">
        <v>71</v>
      </c>
      <c r="S2" s="66" t="s">
        <v>72</v>
      </c>
      <c r="T2" s="66" t="s">
        <v>73</v>
      </c>
      <c r="U2" s="66" t="s">
        <v>74</v>
      </c>
      <c r="V2" s="66" t="s">
        <v>75</v>
      </c>
      <c r="W2" s="66" t="s">
        <v>76</v>
      </c>
      <c r="X2" s="66" t="s">
        <v>77</v>
      </c>
      <c r="Y2" s="66" t="s">
        <v>78</v>
      </c>
      <c r="Z2" s="66" t="s">
        <v>79</v>
      </c>
      <c r="AA2" s="66" t="s">
        <v>80</v>
      </c>
      <c r="AB2" s="66" t="s">
        <v>81</v>
      </c>
      <c r="AC2" s="66" t="s">
        <v>82</v>
      </c>
      <c r="AD2" s="66" t="s">
        <v>83</v>
      </c>
      <c r="AE2" s="66" t="s">
        <v>84</v>
      </c>
      <c r="AF2" s="66" t="s">
        <v>85</v>
      </c>
      <c r="AG2" s="66" t="s">
        <v>86</v>
      </c>
      <c r="AH2" s="66" t="s">
        <v>87</v>
      </c>
      <c r="AI2" s="66" t="s">
        <v>88</v>
      </c>
      <c r="AJ2" s="66" t="s">
        <v>89</v>
      </c>
      <c r="AK2" s="66">
        <v>2021</v>
      </c>
    </row>
    <row r="3" spans="1:37" x14ac:dyDescent="0.35">
      <c r="A3" s="67" t="s">
        <v>1</v>
      </c>
      <c r="B3" s="68" t="str">
        <f t="shared" ref="B3:B45" si="0">IF(C3="Y","","Y")</f>
        <v>Y</v>
      </c>
      <c r="C3" s="69"/>
      <c r="D3" s="69"/>
      <c r="E3" s="70">
        <v>626.25378890957359</v>
      </c>
      <c r="F3" s="70">
        <v>626.25378890957359</v>
      </c>
      <c r="G3" s="70">
        <v>610.77300303201287</v>
      </c>
      <c r="H3" s="70">
        <v>546.68837480113268</v>
      </c>
      <c r="I3" s="70">
        <v>524.69363398456483</v>
      </c>
      <c r="J3" s="70">
        <v>520.80821696486339</v>
      </c>
      <c r="K3" s="70">
        <v>504.05691663630796</v>
      </c>
      <c r="L3" s="70">
        <v>510.4483918808055</v>
      </c>
      <c r="M3" s="70">
        <v>514.81042443745321</v>
      </c>
      <c r="N3" s="70">
        <v>513.53942272809809</v>
      </c>
      <c r="O3" s="70">
        <v>530.83624882887</v>
      </c>
      <c r="P3" s="70">
        <v>555.48994617910103</v>
      </c>
      <c r="Q3" s="70">
        <v>573.38405399240548</v>
      </c>
      <c r="R3" s="70">
        <v>573.07678588886938</v>
      </c>
      <c r="S3" s="70">
        <v>585.74763576666032</v>
      </c>
      <c r="T3" s="70">
        <v>579.60840474395116</v>
      </c>
      <c r="U3" s="70">
        <v>608.64654161391411</v>
      </c>
      <c r="V3" s="70">
        <v>621.73018576498725</v>
      </c>
      <c r="W3" s="70">
        <v>633.48719502908193</v>
      </c>
      <c r="X3" s="70">
        <v>622.40285669124773</v>
      </c>
      <c r="Y3" s="70">
        <v>624.31799307638596</v>
      </c>
      <c r="Z3" s="70">
        <v>603.24757536457014</v>
      </c>
      <c r="AA3" s="70">
        <v>582.07453255122641</v>
      </c>
      <c r="AB3" s="70">
        <v>566.43939859219222</v>
      </c>
      <c r="AC3" s="70">
        <v>549.88767415348218</v>
      </c>
      <c r="AD3" s="70">
        <v>548.9359207026996</v>
      </c>
      <c r="AE3" s="70">
        <v>537.82357702745207</v>
      </c>
      <c r="AF3" s="70">
        <v>513.73280412656538</v>
      </c>
      <c r="AG3" s="70">
        <v>512.50638696953672</v>
      </c>
      <c r="AH3" s="70">
        <v>518.5219479538556</v>
      </c>
      <c r="AI3" s="70">
        <v>506.21009191259725</v>
      </c>
      <c r="AJ3" s="70">
        <v>488.0035952362424</v>
      </c>
      <c r="AK3" s="70">
        <v>470.45191861685976</v>
      </c>
    </row>
    <row r="4" spans="1:37" x14ac:dyDescent="0.35">
      <c r="A4" s="67" t="s">
        <v>2</v>
      </c>
      <c r="B4" s="68" t="str">
        <f t="shared" si="0"/>
        <v>Y</v>
      </c>
      <c r="C4" s="69"/>
      <c r="D4" s="68" t="s">
        <v>51</v>
      </c>
      <c r="E4" s="70">
        <v>66.839800651257448</v>
      </c>
      <c r="F4" s="70">
        <v>66.839800651257448</v>
      </c>
      <c r="G4" s="70">
        <v>63.510443211556044</v>
      </c>
      <c r="H4" s="70">
        <v>66.620301665219827</v>
      </c>
      <c r="I4" s="70">
        <v>59.455647122696675</v>
      </c>
      <c r="J4" s="70">
        <v>67.054991146825387</v>
      </c>
      <c r="K4" s="70">
        <v>60.182371018373708</v>
      </c>
      <c r="L4" s="70">
        <v>64.257039787022194</v>
      </c>
      <c r="M4" s="70">
        <v>60.040829926279827</v>
      </c>
      <c r="N4" s="70">
        <v>62.758762709557615</v>
      </c>
      <c r="O4" s="70">
        <v>59.978969231005195</v>
      </c>
      <c r="P4" s="70">
        <v>66.335332775510096</v>
      </c>
      <c r="Q4" s="70">
        <v>55.087408393795371</v>
      </c>
      <c r="R4" s="70">
        <v>73.083177810691652</v>
      </c>
      <c r="S4" s="70">
        <v>76.334787388610522</v>
      </c>
      <c r="T4" s="70">
        <v>69.002703024413307</v>
      </c>
      <c r="U4" s="70">
        <v>74.170221812069357</v>
      </c>
      <c r="V4" s="70">
        <v>81.085784069871281</v>
      </c>
      <c r="W4" s="70">
        <v>81.695741024296382</v>
      </c>
      <c r="X4" s="70">
        <v>74.397519710430615</v>
      </c>
      <c r="Y4" s="70">
        <v>72.088137007133497</v>
      </c>
      <c r="Z4" s="70">
        <v>64.934193708885047</v>
      </c>
      <c r="AA4" s="70">
        <v>67.145812894242766</v>
      </c>
      <c r="AB4" s="70">
        <v>74.020838332973753</v>
      </c>
      <c r="AC4" s="70">
        <v>73.986206127979344</v>
      </c>
      <c r="AD4" s="70">
        <v>69.050392474287932</v>
      </c>
      <c r="AE4" s="70">
        <v>72.321365950699388</v>
      </c>
      <c r="AF4" s="70">
        <v>72.828516472445941</v>
      </c>
      <c r="AG4" s="70">
        <v>78.883080187434658</v>
      </c>
      <c r="AH4" s="70">
        <v>83.775258863422664</v>
      </c>
      <c r="AI4" s="70">
        <v>82.12661235604314</v>
      </c>
      <c r="AJ4" s="70">
        <v>68.688646093373066</v>
      </c>
      <c r="AK4" s="70">
        <v>67.13065112458591</v>
      </c>
    </row>
    <row r="5" spans="1:37" x14ac:dyDescent="0.35">
      <c r="A5" s="67" t="s">
        <v>3</v>
      </c>
      <c r="B5" s="68" t="str">
        <f t="shared" si="0"/>
        <v/>
      </c>
      <c r="C5" s="68" t="s">
        <v>51</v>
      </c>
      <c r="D5" s="69"/>
      <c r="E5" s="70">
        <v>115.9408072948103</v>
      </c>
      <c r="F5" s="70">
        <v>115.9408072948103</v>
      </c>
      <c r="G5" s="70">
        <v>110.08345161367274</v>
      </c>
      <c r="H5" s="70">
        <v>97.649217836891111</v>
      </c>
      <c r="I5" s="70">
        <v>90.559466548210409</v>
      </c>
      <c r="J5" s="70">
        <v>66.183737628064279</v>
      </c>
      <c r="K5" s="70">
        <v>58.01869438770332</v>
      </c>
      <c r="L5" s="70">
        <v>59.374033820555468</v>
      </c>
      <c r="M5" s="70">
        <v>60.325860006975049</v>
      </c>
      <c r="N5" s="70">
        <v>60.517716692031577</v>
      </c>
      <c r="O5" s="70">
        <v>50.873442472582852</v>
      </c>
      <c r="P5" s="70">
        <v>46.508149585009832</v>
      </c>
      <c r="Q5" s="70">
        <v>46.107230459787715</v>
      </c>
      <c r="R5" s="70">
        <v>47.011283489016776</v>
      </c>
      <c r="S5" s="70">
        <v>51.40939496695858</v>
      </c>
      <c r="T5" s="70">
        <v>52.565810812206763</v>
      </c>
      <c r="U5" s="70">
        <v>52.463868162958448</v>
      </c>
      <c r="V5" s="70">
        <v>53.046706980133941</v>
      </c>
      <c r="W5" s="70">
        <v>49.101295052792437</v>
      </c>
      <c r="X5" s="70">
        <v>52.129287310169637</v>
      </c>
      <c r="Y5" s="70">
        <v>46.997644783850347</v>
      </c>
      <c r="Z5" s="70">
        <v>45.738052967458209</v>
      </c>
      <c r="AA5" s="70">
        <v>46.086466285000583</v>
      </c>
      <c r="AB5" s="70">
        <v>48.985986077677168</v>
      </c>
      <c r="AC5" s="70">
        <v>48.436570125130409</v>
      </c>
      <c r="AD5" s="70">
        <v>47.769026835370752</v>
      </c>
      <c r="AE5" s="70">
        <v>44.498795967667377</v>
      </c>
      <c r="AF5" s="70">
        <v>47.449763377642725</v>
      </c>
      <c r="AG5" s="70">
        <v>52.286456448041818</v>
      </c>
      <c r="AH5" s="70">
        <v>52.290015672231988</v>
      </c>
      <c r="AI5" s="70">
        <v>56.661426119902053</v>
      </c>
      <c r="AJ5" s="70">
        <v>52.491859529663721</v>
      </c>
      <c r="AK5" s="70">
        <v>48.914917504296525</v>
      </c>
    </row>
    <row r="6" spans="1:37" x14ac:dyDescent="0.35">
      <c r="A6" s="67" t="s">
        <v>4</v>
      </c>
      <c r="B6" s="68" t="str">
        <f t="shared" si="0"/>
        <v>Y</v>
      </c>
      <c r="C6" s="69"/>
      <c r="D6" s="68" t="s">
        <v>51</v>
      </c>
      <c r="E6" s="70">
        <v>142.9084425231199</v>
      </c>
      <c r="F6" s="70">
        <v>142.9084425231199</v>
      </c>
      <c r="G6" s="70">
        <v>146.1089901306535</v>
      </c>
      <c r="H6" s="70">
        <v>145.78734384329127</v>
      </c>
      <c r="I6" s="70">
        <v>144.58981071482501</v>
      </c>
      <c r="J6" s="70">
        <v>149.39027492955441</v>
      </c>
      <c r="K6" s="70">
        <v>151.29595416351086</v>
      </c>
      <c r="L6" s="70">
        <v>154.74781705889563</v>
      </c>
      <c r="M6" s="70">
        <v>146.79174683873458</v>
      </c>
      <c r="N6" s="70">
        <v>151.42778452519735</v>
      </c>
      <c r="O6" s="70">
        <v>145.62510494407587</v>
      </c>
      <c r="P6" s="70">
        <v>147.19115365364365</v>
      </c>
      <c r="Q6" s="70">
        <v>145.80449681820863</v>
      </c>
      <c r="R6" s="70">
        <v>145.30784920690508</v>
      </c>
      <c r="S6" s="70">
        <v>145.73031904804051</v>
      </c>
      <c r="T6" s="70">
        <v>146.81830063337529</v>
      </c>
      <c r="U6" s="70">
        <v>143.65311151049164</v>
      </c>
      <c r="V6" s="70">
        <v>140.97390554279988</v>
      </c>
      <c r="W6" s="70">
        <v>137.65146586202755</v>
      </c>
      <c r="X6" s="70">
        <v>137.66547451107499</v>
      </c>
      <c r="Y6" s="70">
        <v>125.24645807677749</v>
      </c>
      <c r="Z6" s="70">
        <v>133.28206287982536</v>
      </c>
      <c r="AA6" s="70">
        <v>122.90164128660267</v>
      </c>
      <c r="AB6" s="70">
        <v>120.16736193469229</v>
      </c>
      <c r="AC6" s="70">
        <v>119.59979188779921</v>
      </c>
      <c r="AD6" s="70">
        <v>113.97173161677435</v>
      </c>
      <c r="AE6" s="70">
        <v>118.13414739092167</v>
      </c>
      <c r="AF6" s="70">
        <v>116.65114334555263</v>
      </c>
      <c r="AG6" s="70">
        <v>116.26392351950867</v>
      </c>
      <c r="AH6" s="70">
        <v>116.97665898018907</v>
      </c>
      <c r="AI6" s="70">
        <v>115.98323975615877</v>
      </c>
      <c r="AJ6" s="70">
        <v>106.93775245356328</v>
      </c>
      <c r="AK6" s="70">
        <v>110.6273630045639</v>
      </c>
    </row>
    <row r="7" spans="1:37" x14ac:dyDescent="0.35">
      <c r="A7" s="67" t="s">
        <v>5</v>
      </c>
      <c r="B7" s="68" t="str">
        <f t="shared" si="0"/>
        <v/>
      </c>
      <c r="C7" s="68" t="s">
        <v>51</v>
      </c>
      <c r="D7" s="68" t="s">
        <v>51</v>
      </c>
      <c r="E7" s="70">
        <v>97.510256973226959</v>
      </c>
      <c r="F7" s="70">
        <v>82.566081416888977</v>
      </c>
      <c r="G7" s="70">
        <v>64.426603883502267</v>
      </c>
      <c r="H7" s="70">
        <v>59.37353117203962</v>
      </c>
      <c r="I7" s="70">
        <v>58.373838769783013</v>
      </c>
      <c r="J7" s="70">
        <v>54.189301201731368</v>
      </c>
      <c r="K7" s="70">
        <v>55.640262464403968</v>
      </c>
      <c r="L7" s="70">
        <v>56.673122756442361</v>
      </c>
      <c r="M7" s="70">
        <v>53.20972852755817</v>
      </c>
      <c r="N7" s="70">
        <v>49.385460793078231</v>
      </c>
      <c r="O7" s="70">
        <v>42.435951018807394</v>
      </c>
      <c r="P7" s="70">
        <v>40.304116924732917</v>
      </c>
      <c r="Q7" s="70">
        <v>45.838534143624592</v>
      </c>
      <c r="R7" s="70">
        <v>42.949667319205879</v>
      </c>
      <c r="S7" s="70">
        <v>48.293594603102299</v>
      </c>
      <c r="T7" s="70">
        <v>46.624351617211964</v>
      </c>
      <c r="U7" s="70">
        <v>45.904209355513792</v>
      </c>
      <c r="V7" s="70">
        <v>49.951372201284741</v>
      </c>
      <c r="W7" s="70">
        <v>52.927008974541316</v>
      </c>
      <c r="X7" s="70">
        <v>53.22995165871896</v>
      </c>
      <c r="Y7" s="70">
        <v>44.269163425509035</v>
      </c>
      <c r="Z7" s="70">
        <v>47.506287612651384</v>
      </c>
      <c r="AA7" s="70">
        <v>56.209289666049649</v>
      </c>
      <c r="AB7" s="70">
        <v>51.654632030009566</v>
      </c>
      <c r="AC7" s="70">
        <v>47.567235467987018</v>
      </c>
      <c r="AD7" s="70">
        <v>49.365032437676383</v>
      </c>
      <c r="AE7" s="70">
        <v>52.732302703838066</v>
      </c>
      <c r="AF7" s="70">
        <v>48.285825129728877</v>
      </c>
      <c r="AG7" s="70">
        <v>50.289828134433293</v>
      </c>
      <c r="AH7" s="70">
        <v>45.798189716269732</v>
      </c>
      <c r="AI7" s="70">
        <v>44.57657049024801</v>
      </c>
      <c r="AJ7" s="70">
        <v>38.579076734404026</v>
      </c>
      <c r="AK7" s="70">
        <v>44.77317705983171</v>
      </c>
    </row>
    <row r="8" spans="1:37" x14ac:dyDescent="0.35">
      <c r="A8" s="67" t="s">
        <v>6</v>
      </c>
      <c r="B8" s="68" t="str">
        <f t="shared" si="0"/>
        <v>Y</v>
      </c>
      <c r="C8" s="69"/>
      <c r="D8" s="69"/>
      <c r="E8" s="70">
        <v>524.09580483467153</v>
      </c>
      <c r="F8" s="70">
        <v>524.09580483467153</v>
      </c>
      <c r="G8" s="70">
        <v>513.54945587477573</v>
      </c>
      <c r="H8" s="70">
        <v>542.23035757527259</v>
      </c>
      <c r="I8" s="70">
        <v>554.00349237232285</v>
      </c>
      <c r="J8" s="70">
        <v>564.96423514465937</v>
      </c>
      <c r="K8" s="70">
        <v>596.70334371503657</v>
      </c>
      <c r="L8" s="70">
        <v>612.8661018674004</v>
      </c>
      <c r="M8" s="70">
        <v>624.80613773263485</v>
      </c>
      <c r="N8" s="70">
        <v>624.89738351834035</v>
      </c>
      <c r="O8" s="70">
        <v>644.87257263655727</v>
      </c>
      <c r="P8" s="70">
        <v>681.68700130009756</v>
      </c>
      <c r="Q8" s="70">
        <v>663.77258822189629</v>
      </c>
      <c r="R8" s="70">
        <v>703.79517997494554</v>
      </c>
      <c r="S8" s="70">
        <v>723.24039499303512</v>
      </c>
      <c r="T8" s="70">
        <v>724.29179858005341</v>
      </c>
      <c r="U8" s="70">
        <v>726.67768449967468</v>
      </c>
      <c r="V8" s="70">
        <v>705.95651838844208</v>
      </c>
      <c r="W8" s="70">
        <v>731.19360024645118</v>
      </c>
      <c r="X8" s="70">
        <v>709.42526159172996</v>
      </c>
      <c r="Y8" s="70">
        <v>640.75419756710278</v>
      </c>
      <c r="Z8" s="70">
        <v>683.6945481559228</v>
      </c>
      <c r="AA8" s="70">
        <v>699.36282301218876</v>
      </c>
      <c r="AB8" s="70">
        <v>695.18401011027856</v>
      </c>
      <c r="AC8" s="70">
        <v>703.3631026367359</v>
      </c>
      <c r="AD8" s="70">
        <v>680.87948880360602</v>
      </c>
      <c r="AE8" s="70">
        <v>722.94216906976294</v>
      </c>
      <c r="AF8" s="70">
        <v>693.97203463236269</v>
      </c>
      <c r="AG8" s="70">
        <v>696.00719009314298</v>
      </c>
      <c r="AH8" s="70">
        <v>713.32213074764968</v>
      </c>
      <c r="AI8" s="70">
        <v>704.85817898515347</v>
      </c>
      <c r="AJ8" s="70">
        <v>645.40070770255488</v>
      </c>
      <c r="AK8" s="70">
        <v>653.12573380395554</v>
      </c>
    </row>
    <row r="9" spans="1:37" x14ac:dyDescent="0.35">
      <c r="A9" s="67" t="s">
        <v>7</v>
      </c>
      <c r="B9" s="68" t="str">
        <f t="shared" si="0"/>
        <v/>
      </c>
      <c r="C9" s="68" t="s">
        <v>51</v>
      </c>
      <c r="D9" s="68" t="s">
        <v>51</v>
      </c>
      <c r="E9" s="70">
        <v>25.141982218062001</v>
      </c>
      <c r="F9" s="70">
        <v>25.141982218062001</v>
      </c>
      <c r="G9" s="70">
        <v>17.335041976377813</v>
      </c>
      <c r="H9" s="70">
        <v>15.350308593081907</v>
      </c>
      <c r="I9" s="70">
        <v>15.181895639164225</v>
      </c>
      <c r="J9" s="70">
        <v>13.997310940203848</v>
      </c>
      <c r="K9" s="70">
        <v>14.181729567729043</v>
      </c>
      <c r="L9" s="70">
        <v>15.029976653279746</v>
      </c>
      <c r="M9" s="70">
        <v>17.001305144552877</v>
      </c>
      <c r="N9" s="70">
        <v>17.319359432390371</v>
      </c>
      <c r="O9" s="70">
        <v>17.812137192757739</v>
      </c>
      <c r="P9" s="70">
        <v>18.958219466667231</v>
      </c>
      <c r="Q9" s="70">
        <v>18.89951656170031</v>
      </c>
      <c r="R9" s="70">
        <v>19.684213724631242</v>
      </c>
      <c r="S9" s="70">
        <v>21.9700564439209</v>
      </c>
      <c r="T9" s="70">
        <v>21.65811778900958</v>
      </c>
      <c r="U9" s="70">
        <v>21.907764315234555</v>
      </c>
      <c r="V9" s="70">
        <v>22.498244403778333</v>
      </c>
      <c r="W9" s="70">
        <v>25.084670264138644</v>
      </c>
      <c r="X9" s="70">
        <v>23.927860717763465</v>
      </c>
      <c r="Y9" s="70">
        <v>21.636139096726502</v>
      </c>
      <c r="Z9" s="70">
        <v>21.283432270180786</v>
      </c>
      <c r="AA9" s="70">
        <v>22.25053097434467</v>
      </c>
      <c r="AB9" s="70">
        <v>20.932228599047086</v>
      </c>
      <c r="AC9" s="70">
        <v>18.742355490787428</v>
      </c>
      <c r="AD9" s="70">
        <v>18.151104736562608</v>
      </c>
      <c r="AE9" s="70">
        <v>18.912649322641386</v>
      </c>
      <c r="AF9" s="70">
        <v>19.125451470596257</v>
      </c>
      <c r="AG9" s="70">
        <v>20.81357367681932</v>
      </c>
      <c r="AH9" s="70">
        <v>19.097161418579763</v>
      </c>
      <c r="AI9" s="70">
        <v>19.063546914139017</v>
      </c>
      <c r="AJ9" s="70">
        <v>18.240028233173856</v>
      </c>
      <c r="AK9" s="70">
        <v>18.64405237191243</v>
      </c>
    </row>
    <row r="10" spans="1:37" x14ac:dyDescent="0.35">
      <c r="A10" s="67" t="s">
        <v>8</v>
      </c>
      <c r="B10" s="68" t="str">
        <f t="shared" si="0"/>
        <v>Y</v>
      </c>
      <c r="C10" s="69"/>
      <c r="D10" s="68" t="s">
        <v>51</v>
      </c>
      <c r="E10" s="70">
        <v>5.4186606543751443</v>
      </c>
      <c r="F10" s="70">
        <v>5.4186606543751443</v>
      </c>
      <c r="G10" s="70">
        <v>5.9093662079323277</v>
      </c>
      <c r="H10" s="70">
        <v>6.3410256712732238</v>
      </c>
      <c r="I10" s="70">
        <v>6.6257790683872795</v>
      </c>
      <c r="J10" s="70">
        <v>6.8740163485780741</v>
      </c>
      <c r="K10" s="70">
        <v>6.7921486862698099</v>
      </c>
      <c r="L10" s="70">
        <v>7.1596704139572909</v>
      </c>
      <c r="M10" s="70">
        <v>7.2548173210987006</v>
      </c>
      <c r="N10" s="70">
        <v>7.5644054201585602</v>
      </c>
      <c r="O10" s="70">
        <v>7.8339126636967951</v>
      </c>
      <c r="P10" s="70">
        <v>8.163938031574359</v>
      </c>
      <c r="Q10" s="70">
        <v>8.0791521679716425</v>
      </c>
      <c r="R10" s="70">
        <v>8.2803772050628215</v>
      </c>
      <c r="S10" s="70">
        <v>8.6601054340136798</v>
      </c>
      <c r="T10" s="70">
        <v>8.8630817961834225</v>
      </c>
      <c r="U10" s="70">
        <v>9.0016140609417779</v>
      </c>
      <c r="V10" s="70">
        <v>9.2479997927814246</v>
      </c>
      <c r="W10" s="70">
        <v>9.6207611270828473</v>
      </c>
      <c r="X10" s="70">
        <v>9.77556084574565</v>
      </c>
      <c r="Y10" s="70">
        <v>9.512324927687299</v>
      </c>
      <c r="Z10" s="70">
        <v>9.1908293142223307</v>
      </c>
      <c r="AA10" s="70">
        <v>8.8576834175406738</v>
      </c>
      <c r="AB10" s="70">
        <v>8.3310610217248566</v>
      </c>
      <c r="AC10" s="70">
        <v>7.6229493935822337</v>
      </c>
      <c r="AD10" s="70">
        <v>7.9958064231040336</v>
      </c>
      <c r="AE10" s="70">
        <v>8.0471649281028874</v>
      </c>
      <c r="AF10" s="70">
        <v>8.5992297237942736</v>
      </c>
      <c r="AG10" s="70">
        <v>8.6590359835174358</v>
      </c>
      <c r="AH10" s="70">
        <v>8.5188842323758251</v>
      </c>
      <c r="AI10" s="70">
        <v>8.5945775840978165</v>
      </c>
      <c r="AJ10" s="70">
        <v>8.2043134339560364</v>
      </c>
      <c r="AK10" s="70">
        <v>8.4346889722681535</v>
      </c>
    </row>
    <row r="11" spans="1:37" x14ac:dyDescent="0.35">
      <c r="A11" s="67" t="s">
        <v>9</v>
      </c>
      <c r="B11" s="68" t="str">
        <f t="shared" si="0"/>
        <v/>
      </c>
      <c r="C11" s="68" t="s">
        <v>51</v>
      </c>
      <c r="D11" s="68" t="s">
        <v>51</v>
      </c>
      <c r="E11" s="70">
        <v>190.18953129997408</v>
      </c>
      <c r="F11" s="70">
        <v>190.18953129997408</v>
      </c>
      <c r="G11" s="70">
        <v>170.92473781146566</v>
      </c>
      <c r="H11" s="70">
        <v>164.96526257863431</v>
      </c>
      <c r="I11" s="70">
        <v>157.63645012404891</v>
      </c>
      <c r="J11" s="70">
        <v>150.02770587036426</v>
      </c>
      <c r="K11" s="70">
        <v>148.69470667743911</v>
      </c>
      <c r="L11" s="70">
        <v>152.29651429637096</v>
      </c>
      <c r="M11" s="70">
        <v>148.73609466151365</v>
      </c>
      <c r="N11" s="70">
        <v>142.87922922431369</v>
      </c>
      <c r="O11" s="70">
        <v>132.6749228134461</v>
      </c>
      <c r="P11" s="70">
        <v>141.97133500466614</v>
      </c>
      <c r="Q11" s="70">
        <v>141.59959523348857</v>
      </c>
      <c r="R11" s="70">
        <v>138.03686023713962</v>
      </c>
      <c r="S11" s="70">
        <v>141.8352707687844</v>
      </c>
      <c r="T11" s="70">
        <v>142.86687252708577</v>
      </c>
      <c r="U11" s="70">
        <v>140.6768974775093</v>
      </c>
      <c r="V11" s="70">
        <v>143.08898734304029</v>
      </c>
      <c r="W11" s="70">
        <v>145.32242180948592</v>
      </c>
      <c r="X11" s="70">
        <v>138.92518732925268</v>
      </c>
      <c r="Y11" s="70">
        <v>129.4945503281017</v>
      </c>
      <c r="Z11" s="70">
        <v>133.01271635635814</v>
      </c>
      <c r="AA11" s="70">
        <v>131.04873293508416</v>
      </c>
      <c r="AB11" s="70">
        <v>126.91617355231213</v>
      </c>
      <c r="AC11" s="70">
        <v>122.17008702822164</v>
      </c>
      <c r="AD11" s="70">
        <v>120.04566623301899</v>
      </c>
      <c r="AE11" s="70">
        <v>121.54234550182291</v>
      </c>
      <c r="AF11" s="70">
        <v>123.99968327165757</v>
      </c>
      <c r="AG11" s="70">
        <v>126.4531070985431</v>
      </c>
      <c r="AH11" s="70">
        <v>130.18188406764938</v>
      </c>
      <c r="AI11" s="70">
        <v>131.22932569257142</v>
      </c>
      <c r="AJ11" s="70">
        <v>124.33990212057803</v>
      </c>
      <c r="AK11" s="70">
        <v>126.7397023180808</v>
      </c>
    </row>
    <row r="12" spans="1:37" x14ac:dyDescent="0.35">
      <c r="A12" s="67" t="s">
        <v>10</v>
      </c>
      <c r="B12" s="68" t="str">
        <f t="shared" si="0"/>
        <v>Y</v>
      </c>
      <c r="C12" s="69"/>
      <c r="D12" s="68" t="s">
        <v>51</v>
      </c>
      <c r="E12" s="70">
        <v>78.751955298888177</v>
      </c>
      <c r="F12" s="70">
        <v>78.751955298888177</v>
      </c>
      <c r="G12" s="70">
        <v>88.679791406489258</v>
      </c>
      <c r="H12" s="70">
        <v>83.690056696250707</v>
      </c>
      <c r="I12" s="70">
        <v>84.506061747255686</v>
      </c>
      <c r="J12" s="70">
        <v>87.979876531284518</v>
      </c>
      <c r="K12" s="70">
        <v>85.210530625331643</v>
      </c>
      <c r="L12" s="70">
        <v>97.733591963043054</v>
      </c>
      <c r="M12" s="70">
        <v>88.676404802883539</v>
      </c>
      <c r="N12" s="70">
        <v>84.609297222056298</v>
      </c>
      <c r="O12" s="70">
        <v>82.274178984750705</v>
      </c>
      <c r="P12" s="70">
        <v>77.86582538265624</v>
      </c>
      <c r="Q12" s="70">
        <v>79.11172946874305</v>
      </c>
      <c r="R12" s="70">
        <v>79.600766260402651</v>
      </c>
      <c r="S12" s="70">
        <v>84.476161241714919</v>
      </c>
      <c r="T12" s="70">
        <v>78.273986817954679</v>
      </c>
      <c r="U12" s="70">
        <v>73.928176025501926</v>
      </c>
      <c r="V12" s="70">
        <v>81.844051720185362</v>
      </c>
      <c r="W12" s="70">
        <v>77.515774474682956</v>
      </c>
      <c r="X12" s="70">
        <v>72.491088835871722</v>
      </c>
      <c r="Y12" s="70">
        <v>69.028481749347478</v>
      </c>
      <c r="Z12" s="70">
        <v>68.41060508638131</v>
      </c>
      <c r="AA12" s="70">
        <v>62.65323965023596</v>
      </c>
      <c r="AB12" s="70">
        <v>57.622501658105911</v>
      </c>
      <c r="AC12" s="70">
        <v>58.978119694758156</v>
      </c>
      <c r="AD12" s="70">
        <v>55.518809474952839</v>
      </c>
      <c r="AE12" s="70">
        <v>51.719927342496717</v>
      </c>
      <c r="AF12" s="70">
        <v>54.873105213159931</v>
      </c>
      <c r="AG12" s="70">
        <v>52.690406803599728</v>
      </c>
      <c r="AH12" s="70">
        <v>54.547114638634618</v>
      </c>
      <c r="AI12" s="70">
        <v>49.931689586718917</v>
      </c>
      <c r="AJ12" s="70">
        <v>47.62175979564114</v>
      </c>
      <c r="AK12" s="70">
        <v>47.971928012166842</v>
      </c>
    </row>
    <row r="13" spans="1:37" x14ac:dyDescent="0.35">
      <c r="A13" s="67" t="s">
        <v>11</v>
      </c>
      <c r="B13" s="68" t="str">
        <f t="shared" si="0"/>
        <v/>
      </c>
      <c r="C13" s="68" t="s">
        <v>51</v>
      </c>
      <c r="D13" s="68" t="s">
        <v>51</v>
      </c>
      <c r="E13" s="70">
        <v>36.580885326195919</v>
      </c>
      <c r="F13" s="70">
        <v>36.580885326195919</v>
      </c>
      <c r="G13" s="70">
        <v>33.834263202445491</v>
      </c>
      <c r="H13" s="70">
        <v>24.652559650640903</v>
      </c>
      <c r="I13" s="70">
        <v>18.038767443992786</v>
      </c>
      <c r="J13" s="70">
        <v>19.092653135874581</v>
      </c>
      <c r="K13" s="70">
        <v>16.718719878665592</v>
      </c>
      <c r="L13" s="70">
        <v>17.302050147959005</v>
      </c>
      <c r="M13" s="70">
        <v>16.890078046925399</v>
      </c>
      <c r="N13" s="70">
        <v>14.656001860884247</v>
      </c>
      <c r="O13" s="70">
        <v>13.933503823559755</v>
      </c>
      <c r="P13" s="70">
        <v>12.774803737068641</v>
      </c>
      <c r="Q13" s="70">
        <v>12.969223442364378</v>
      </c>
      <c r="R13" s="70">
        <v>12.703988056087905</v>
      </c>
      <c r="S13" s="70">
        <v>14.969933815834718</v>
      </c>
      <c r="T13" s="70">
        <v>14.634350214973395</v>
      </c>
      <c r="U13" s="70">
        <v>16.386818825711558</v>
      </c>
      <c r="V13" s="70">
        <v>14.156899982593897</v>
      </c>
      <c r="W13" s="70">
        <v>18.151432832227883</v>
      </c>
      <c r="X13" s="70">
        <v>14.781515666636903</v>
      </c>
      <c r="Y13" s="70">
        <v>11.707804048786661</v>
      </c>
      <c r="Z13" s="70">
        <v>15.628933934261386</v>
      </c>
      <c r="AA13" s="70">
        <v>15.879537011770154</v>
      </c>
      <c r="AB13" s="70">
        <v>16.40389439371307</v>
      </c>
      <c r="AC13" s="70">
        <v>19.163295189257841</v>
      </c>
      <c r="AD13" s="70">
        <v>20.780627586449764</v>
      </c>
      <c r="AE13" s="70">
        <v>17.188670000945095</v>
      </c>
      <c r="AF13" s="70">
        <v>19.45274717619256</v>
      </c>
      <c r="AG13" s="70">
        <v>21.165774618635098</v>
      </c>
      <c r="AH13" s="70">
        <v>22.287349617359403</v>
      </c>
      <c r="AI13" s="70">
        <v>15.687338637485356</v>
      </c>
      <c r="AJ13" s="70">
        <v>13.916154700484844</v>
      </c>
      <c r="AK13" s="70">
        <v>15.497745846621555</v>
      </c>
    </row>
    <row r="14" spans="1:37" x14ac:dyDescent="0.35">
      <c r="A14" s="67" t="s">
        <v>12</v>
      </c>
      <c r="B14" s="68" t="str">
        <f t="shared" si="0"/>
        <v>Y</v>
      </c>
      <c r="C14" s="69"/>
      <c r="D14" s="68" t="s">
        <v>51</v>
      </c>
      <c r="E14" s="70">
        <v>45.280904816618424</v>
      </c>
      <c r="F14" s="70">
        <v>45.280904816618424</v>
      </c>
      <c r="G14" s="70">
        <v>30.804020514779975</v>
      </c>
      <c r="H14" s="70">
        <v>35.430317780243655</v>
      </c>
      <c r="I14" s="70">
        <v>36.979491194675497</v>
      </c>
      <c r="J14" s="70">
        <v>49.335898433866753</v>
      </c>
      <c r="K14" s="70">
        <v>46.913531379583539</v>
      </c>
      <c r="L14" s="70">
        <v>46.536563082444722</v>
      </c>
      <c r="M14" s="70">
        <v>49.804722638032487</v>
      </c>
      <c r="N14" s="70">
        <v>48.104053813199961</v>
      </c>
      <c r="O14" s="70">
        <v>47.17707509203963</v>
      </c>
      <c r="P14" s="70">
        <v>45.685401967073382</v>
      </c>
      <c r="Q14" s="70">
        <v>50.293401293633842</v>
      </c>
      <c r="R14" s="70">
        <v>51.539378541625219</v>
      </c>
      <c r="S14" s="70">
        <v>58.622635512532369</v>
      </c>
      <c r="T14" s="70">
        <v>53.365787700588228</v>
      </c>
      <c r="U14" s="70">
        <v>41.256915549660668</v>
      </c>
      <c r="V14" s="70">
        <v>48.761347849143277</v>
      </c>
      <c r="W14" s="70">
        <v>56.730905541859599</v>
      </c>
      <c r="X14" s="70">
        <v>45.999690919293656</v>
      </c>
      <c r="Y14" s="70">
        <v>30.144795827193061</v>
      </c>
      <c r="Z14" s="70">
        <v>49.52947594279577</v>
      </c>
      <c r="AA14" s="70">
        <v>42.513217990875418</v>
      </c>
      <c r="AB14" s="70">
        <v>35.208577214591308</v>
      </c>
      <c r="AC14" s="70">
        <v>42.427873616206533</v>
      </c>
      <c r="AD14" s="70">
        <v>37.758793514848541</v>
      </c>
      <c r="AE14" s="70">
        <v>38.309679930448503</v>
      </c>
      <c r="AF14" s="70">
        <v>44.41956962956219</v>
      </c>
      <c r="AG14" s="70">
        <v>44.007423269225924</v>
      </c>
      <c r="AH14" s="70">
        <v>54.15049890999979</v>
      </c>
      <c r="AI14" s="70">
        <v>46.009778687723944</v>
      </c>
      <c r="AJ14" s="70">
        <v>38.643311674039772</v>
      </c>
      <c r="AK14" s="70">
        <v>48.286097363793459</v>
      </c>
    </row>
    <row r="15" spans="1:37" x14ac:dyDescent="0.35">
      <c r="A15" s="67" t="s">
        <v>13</v>
      </c>
      <c r="B15" s="68" t="str">
        <f t="shared" si="0"/>
        <v>Y</v>
      </c>
      <c r="C15" s="69"/>
      <c r="D15" s="68" t="s">
        <v>51</v>
      </c>
      <c r="E15" s="70">
        <v>523.90970691789107</v>
      </c>
      <c r="F15" s="70">
        <v>523.90970691789107</v>
      </c>
      <c r="G15" s="70">
        <v>549.84874689953745</v>
      </c>
      <c r="H15" s="70">
        <v>542.46011268354926</v>
      </c>
      <c r="I15" s="70">
        <v>517.46916303745252</v>
      </c>
      <c r="J15" s="70">
        <v>511.21309024930798</v>
      </c>
      <c r="K15" s="70">
        <v>514.20421446998716</v>
      </c>
      <c r="L15" s="70">
        <v>525.20897829720377</v>
      </c>
      <c r="M15" s="70">
        <v>515.96128652628806</v>
      </c>
      <c r="N15" s="70">
        <v>527.81181057975255</v>
      </c>
      <c r="O15" s="70">
        <v>518.2167167097715</v>
      </c>
      <c r="P15" s="70">
        <v>527.64456771258347</v>
      </c>
      <c r="Q15" s="70">
        <v>519.96813615894223</v>
      </c>
      <c r="R15" s="70">
        <v>506.75745218481876</v>
      </c>
      <c r="S15" s="70">
        <v>504.71383127427578</v>
      </c>
      <c r="T15" s="70">
        <v>503.41601802779621</v>
      </c>
      <c r="U15" s="70">
        <v>503.20543115928717</v>
      </c>
      <c r="V15" s="70">
        <v>492.62078383142841</v>
      </c>
      <c r="W15" s="70">
        <v>484.33631168026642</v>
      </c>
      <c r="X15" s="70">
        <v>479.36975411195539</v>
      </c>
      <c r="Y15" s="70">
        <v>468.92412371535988</v>
      </c>
      <c r="Z15" s="70">
        <v>470.2086137402647</v>
      </c>
      <c r="AA15" s="70">
        <v>443.90284231658381</v>
      </c>
      <c r="AB15" s="70">
        <v>440.64565741958029</v>
      </c>
      <c r="AC15" s="70">
        <v>442.44276589710591</v>
      </c>
      <c r="AD15" s="70">
        <v>415.98387792166386</v>
      </c>
      <c r="AE15" s="70">
        <v>423.58086208916228</v>
      </c>
      <c r="AF15" s="70">
        <v>432.83610249943854</v>
      </c>
      <c r="AG15" s="70">
        <v>446.78566067873726</v>
      </c>
      <c r="AH15" s="70">
        <v>427.21436395223208</v>
      </c>
      <c r="AI15" s="70">
        <v>421.61728564541716</v>
      </c>
      <c r="AJ15" s="70">
        <v>376.06051649349752</v>
      </c>
      <c r="AK15" s="70">
        <v>403.27196126690882</v>
      </c>
    </row>
    <row r="16" spans="1:37" x14ac:dyDescent="0.35">
      <c r="A16" s="67" t="s">
        <v>14</v>
      </c>
      <c r="B16" s="68" t="str">
        <f t="shared" si="0"/>
        <v>Y</v>
      </c>
      <c r="C16" s="69"/>
      <c r="D16" s="68" t="s">
        <v>51</v>
      </c>
      <c r="E16" s="70">
        <v>1287.2004042125902</v>
      </c>
      <c r="F16" s="70">
        <v>1287.2004042125902</v>
      </c>
      <c r="G16" s="70">
        <v>1180.1089596628478</v>
      </c>
      <c r="H16" s="70">
        <v>1122.2494354419346</v>
      </c>
      <c r="I16" s="70">
        <v>1111.9681052987089</v>
      </c>
      <c r="J16" s="70">
        <v>1098.4768216767297</v>
      </c>
      <c r="K16" s="70">
        <v>1097.54231283485</v>
      </c>
      <c r="L16" s="70">
        <v>1121.1510825115047</v>
      </c>
      <c r="M16" s="70">
        <v>1086.2183971733396</v>
      </c>
      <c r="N16" s="70">
        <v>1061.5040282412085</v>
      </c>
      <c r="O16" s="70">
        <v>1023.1164013146679</v>
      </c>
      <c r="P16" s="70">
        <v>1040.0406550515215</v>
      </c>
      <c r="Q16" s="70">
        <v>1045.2212176690321</v>
      </c>
      <c r="R16" s="70">
        <v>1055.5112566554265</v>
      </c>
      <c r="S16" s="70">
        <v>1046.7295088808326</v>
      </c>
      <c r="T16" s="70">
        <v>1022.3604961001771</v>
      </c>
      <c r="U16" s="70">
        <v>992.81944596342817</v>
      </c>
      <c r="V16" s="70">
        <v>992.77617463624188</v>
      </c>
      <c r="W16" s="70">
        <v>968.82965296645955</v>
      </c>
      <c r="X16" s="70">
        <v>963.53559083253731</v>
      </c>
      <c r="Y16" s="70">
        <v>888.1932226809281</v>
      </c>
      <c r="Z16" s="70">
        <v>929.7232982616755</v>
      </c>
      <c r="AA16" s="70">
        <v>898.69308738149664</v>
      </c>
      <c r="AB16" s="70">
        <v>895.88095608377705</v>
      </c>
      <c r="AC16" s="70">
        <v>917.29261651595948</v>
      </c>
      <c r="AD16" s="70">
        <v>884.39513762333365</v>
      </c>
      <c r="AE16" s="70">
        <v>885.48629389911935</v>
      </c>
      <c r="AF16" s="70">
        <v>884.83240329174794</v>
      </c>
      <c r="AG16" s="70">
        <v>870.87758537560831</v>
      </c>
      <c r="AH16" s="70">
        <v>838.51425907692123</v>
      </c>
      <c r="AI16" s="70">
        <v>787.81140916558377</v>
      </c>
      <c r="AJ16" s="70">
        <v>735.11952436880006</v>
      </c>
      <c r="AK16" s="70">
        <v>764.356409470519</v>
      </c>
    </row>
    <row r="17" spans="1:37" x14ac:dyDescent="0.35">
      <c r="A17" s="67" t="s">
        <v>15</v>
      </c>
      <c r="B17" s="68" t="str">
        <f t="shared" si="0"/>
        <v>Y</v>
      </c>
      <c r="C17" s="69"/>
      <c r="D17" s="68" t="s">
        <v>51</v>
      </c>
      <c r="E17" s="70">
        <v>101.73809561045287</v>
      </c>
      <c r="F17" s="70">
        <v>101.73809561045287</v>
      </c>
      <c r="G17" s="70">
        <v>101.63353637468668</v>
      </c>
      <c r="H17" s="70">
        <v>102.71725902886914</v>
      </c>
      <c r="I17" s="70">
        <v>101.7743027075574</v>
      </c>
      <c r="J17" s="70">
        <v>104.67131419220256</v>
      </c>
      <c r="K17" s="70">
        <v>106.54024247912641</v>
      </c>
      <c r="L17" s="70">
        <v>110.19129349228496</v>
      </c>
      <c r="M17" s="70">
        <v>115.30646485222788</v>
      </c>
      <c r="N17" s="70">
        <v>120.76620821997545</v>
      </c>
      <c r="O17" s="70">
        <v>120.28610702278935</v>
      </c>
      <c r="P17" s="70">
        <v>124.13963490241014</v>
      </c>
      <c r="Q17" s="70">
        <v>125.1046510185908</v>
      </c>
      <c r="R17" s="70">
        <v>124.75766671894921</v>
      </c>
      <c r="S17" s="70">
        <v>128.8574445823362</v>
      </c>
      <c r="T17" s="70">
        <v>129.52132440565512</v>
      </c>
      <c r="U17" s="70">
        <v>133.21964292968852</v>
      </c>
      <c r="V17" s="70">
        <v>129.6803141018863</v>
      </c>
      <c r="W17" s="70">
        <v>133.5791179956849</v>
      </c>
      <c r="X17" s="70">
        <v>129.16200194103439</v>
      </c>
      <c r="Y17" s="70">
        <v>121.83675531039637</v>
      </c>
      <c r="Z17" s="70">
        <v>115.76770672874903</v>
      </c>
      <c r="AA17" s="70">
        <v>112.68036593272117</v>
      </c>
      <c r="AB17" s="70">
        <v>109.38200526827234</v>
      </c>
      <c r="AC17" s="70">
        <v>101.24011530124614</v>
      </c>
      <c r="AD17" s="70">
        <v>99.229867905038432</v>
      </c>
      <c r="AE17" s="70">
        <v>91.712313083549446</v>
      </c>
      <c r="AF17" s="70">
        <v>88.202624141029659</v>
      </c>
      <c r="AG17" s="70">
        <v>91.999997169559691</v>
      </c>
      <c r="AH17" s="70">
        <v>87.912011334015247</v>
      </c>
      <c r="AI17" s="70">
        <v>80.752831268820401</v>
      </c>
      <c r="AJ17" s="70">
        <v>70.048590469449792</v>
      </c>
      <c r="AK17" s="70">
        <v>72.012598046002239</v>
      </c>
    </row>
    <row r="18" spans="1:37" x14ac:dyDescent="0.35">
      <c r="A18" s="67" t="s">
        <v>16</v>
      </c>
      <c r="B18" s="68" t="str">
        <f t="shared" si="0"/>
        <v/>
      </c>
      <c r="C18" s="68" t="s">
        <v>51</v>
      </c>
      <c r="D18" s="68" t="s">
        <v>51</v>
      </c>
      <c r="E18" s="70">
        <v>107.97540728847621</v>
      </c>
      <c r="F18" s="70">
        <v>91.623486574602296</v>
      </c>
      <c r="G18" s="70">
        <v>86.15834431455643</v>
      </c>
      <c r="H18" s="70">
        <v>75.764965991032128</v>
      </c>
      <c r="I18" s="70">
        <v>74.098885097310017</v>
      </c>
      <c r="J18" s="70">
        <v>72.338324870373029</v>
      </c>
      <c r="K18" s="70">
        <v>71.287131202733761</v>
      </c>
      <c r="L18" s="70">
        <v>77.117562842652092</v>
      </c>
      <c r="M18" s="70">
        <v>75.158045765945104</v>
      </c>
      <c r="N18" s="70">
        <v>73.567177157379732</v>
      </c>
      <c r="O18" s="70">
        <v>76.244078549021282</v>
      </c>
      <c r="P18" s="70">
        <v>74.278932404910307</v>
      </c>
      <c r="Q18" s="70">
        <v>74.417161232193678</v>
      </c>
      <c r="R18" s="70">
        <v>73.414882860314819</v>
      </c>
      <c r="S18" s="70">
        <v>73.933245799527128</v>
      </c>
      <c r="T18" s="70">
        <v>73.724843009279127</v>
      </c>
      <c r="U18" s="70">
        <v>70.956845746298129</v>
      </c>
      <c r="V18" s="70">
        <v>71.613615720951742</v>
      </c>
      <c r="W18" s="70">
        <v>69.621961328339466</v>
      </c>
      <c r="X18" s="70">
        <v>65.888132145403588</v>
      </c>
      <c r="Y18" s="70">
        <v>61.308750617941968</v>
      </c>
      <c r="Z18" s="70">
        <v>61.701810326820798</v>
      </c>
      <c r="AA18" s="70">
        <v>60.689221369765256</v>
      </c>
      <c r="AB18" s="70">
        <v>56.792630731124675</v>
      </c>
      <c r="AC18" s="70">
        <v>54.588354660631062</v>
      </c>
      <c r="AD18" s="70">
        <v>53.890693668122637</v>
      </c>
      <c r="AE18" s="70">
        <v>56.513396454457258</v>
      </c>
      <c r="AF18" s="70">
        <v>58.134725956652581</v>
      </c>
      <c r="AG18" s="70">
        <v>59.707636894444612</v>
      </c>
      <c r="AH18" s="70">
        <v>60.222042581978677</v>
      </c>
      <c r="AI18" s="70">
        <v>59.38373496504186</v>
      </c>
      <c r="AJ18" s="70">
        <v>55.855771961267294</v>
      </c>
      <c r="AK18" s="70">
        <v>57.020457936040664</v>
      </c>
    </row>
    <row r="19" spans="1:37" x14ac:dyDescent="0.35">
      <c r="A19" s="67" t="s">
        <v>17</v>
      </c>
      <c r="B19" s="68" t="str">
        <f t="shared" si="0"/>
        <v>Y</v>
      </c>
      <c r="C19" s="69"/>
      <c r="D19" s="69"/>
      <c r="E19" s="70">
        <v>13.291645409625696</v>
      </c>
      <c r="F19" s="70">
        <v>13.291645409625696</v>
      </c>
      <c r="G19" s="70">
        <v>13.093225540939532</v>
      </c>
      <c r="H19" s="70">
        <v>13.018599167139417</v>
      </c>
      <c r="I19" s="70">
        <v>13.099094025131793</v>
      </c>
      <c r="J19" s="70">
        <v>13.022388923007764</v>
      </c>
      <c r="K19" s="70">
        <v>13.141852130181388</v>
      </c>
      <c r="L19" s="70">
        <v>13.199985300054621</v>
      </c>
      <c r="M19" s="70">
        <v>13.356682684602218</v>
      </c>
      <c r="N19" s="70">
        <v>13.492186565291309</v>
      </c>
      <c r="O19" s="70">
        <v>13.716313969829981</v>
      </c>
      <c r="P19" s="70">
        <v>13.758041714056573</v>
      </c>
      <c r="Q19" s="70">
        <v>13.666199217612791</v>
      </c>
      <c r="R19" s="70">
        <v>13.777742635593583</v>
      </c>
      <c r="S19" s="70">
        <v>13.740314237137166</v>
      </c>
      <c r="T19" s="70">
        <v>13.845748494312456</v>
      </c>
      <c r="U19" s="70">
        <v>13.694679531985853</v>
      </c>
      <c r="V19" s="70">
        <v>14.317707563168188</v>
      </c>
      <c r="W19" s="70">
        <v>14.526331442108734</v>
      </c>
      <c r="X19" s="70">
        <v>14.950385830704287</v>
      </c>
      <c r="Y19" s="70">
        <v>14.63442939660159</v>
      </c>
      <c r="Z19" s="70">
        <v>14.50258728240928</v>
      </c>
      <c r="AA19" s="70">
        <v>14.261658978289224</v>
      </c>
      <c r="AB19" s="70">
        <v>14.250001277662998</v>
      </c>
      <c r="AC19" s="70">
        <v>14.244175013426341</v>
      </c>
      <c r="AD19" s="70">
        <v>14.216587656662346</v>
      </c>
      <c r="AE19" s="70">
        <v>14.278557484690097</v>
      </c>
      <c r="AF19" s="70">
        <v>14.191989732730928</v>
      </c>
      <c r="AG19" s="70">
        <v>14.2359706989937</v>
      </c>
      <c r="AH19" s="70">
        <v>14.28012193147566</v>
      </c>
      <c r="AI19" s="70">
        <v>14.134231362738918</v>
      </c>
      <c r="AJ19" s="70">
        <v>13.94183987054342</v>
      </c>
      <c r="AK19" s="70">
        <v>14.060069735927083</v>
      </c>
    </row>
    <row r="20" spans="1:37" x14ac:dyDescent="0.35">
      <c r="A20" s="67" t="s">
        <v>18</v>
      </c>
      <c r="B20" s="68" t="str">
        <f t="shared" si="0"/>
        <v>Y</v>
      </c>
      <c r="C20" s="69"/>
      <c r="D20" s="68" t="s">
        <v>51</v>
      </c>
      <c r="E20" s="70">
        <v>61.652278648095461</v>
      </c>
      <c r="F20" s="70">
        <v>61.652278648095461</v>
      </c>
      <c r="G20" s="70">
        <v>62.367351891063336</v>
      </c>
      <c r="H20" s="70">
        <v>62.15802881121369</v>
      </c>
      <c r="I20" s="70">
        <v>62.858701186059278</v>
      </c>
      <c r="J20" s="70">
        <v>64.332373000505768</v>
      </c>
      <c r="K20" s="70">
        <v>66.782831403580204</v>
      </c>
      <c r="L20" s="70">
        <v>68.600944654959278</v>
      </c>
      <c r="M20" s="70">
        <v>69.505540541004052</v>
      </c>
      <c r="N20" s="70">
        <v>71.924929838127355</v>
      </c>
      <c r="O20" s="70">
        <v>73.247435345749082</v>
      </c>
      <c r="P20" s="70">
        <v>77.038021709424797</v>
      </c>
      <c r="Q20" s="70">
        <v>80.232297728436095</v>
      </c>
      <c r="R20" s="70">
        <v>78.275285665649733</v>
      </c>
      <c r="S20" s="70">
        <v>79.242353960189647</v>
      </c>
      <c r="T20" s="70">
        <v>76.961426427352293</v>
      </c>
      <c r="U20" s="70">
        <v>79.222491978197624</v>
      </c>
      <c r="V20" s="70">
        <v>78.634340591484047</v>
      </c>
      <c r="W20" s="70">
        <v>76.434292657591271</v>
      </c>
      <c r="X20" s="70">
        <v>75.441548740301059</v>
      </c>
      <c r="Y20" s="70">
        <v>69.085015876490914</v>
      </c>
      <c r="Z20" s="70">
        <v>70.087952744828527</v>
      </c>
      <c r="AA20" s="70">
        <v>65.029045754073707</v>
      </c>
      <c r="AB20" s="70">
        <v>65.426135802895658</v>
      </c>
      <c r="AC20" s="70">
        <v>66.001272414877661</v>
      </c>
      <c r="AD20" s="70">
        <v>65.04768435832311</v>
      </c>
      <c r="AE20" s="70">
        <v>67.983437092772093</v>
      </c>
      <c r="AF20" s="70">
        <v>69.041822557870404</v>
      </c>
      <c r="AG20" s="70">
        <v>70.86339440572192</v>
      </c>
      <c r="AH20" s="70">
        <v>69.998092623863656</v>
      </c>
      <c r="AI20" s="70">
        <v>67.822106321530796</v>
      </c>
      <c r="AJ20" s="70">
        <v>66.098750680169246</v>
      </c>
      <c r="AK20" s="70">
        <v>69.448120505331843</v>
      </c>
    </row>
    <row r="21" spans="1:37" x14ac:dyDescent="0.35">
      <c r="A21" s="67" t="s">
        <v>19</v>
      </c>
      <c r="B21" s="68" t="str">
        <f t="shared" si="0"/>
        <v>Y</v>
      </c>
      <c r="C21" s="69"/>
      <c r="D21" s="68" t="s">
        <v>51</v>
      </c>
      <c r="E21" s="70">
        <v>517.99161068784031</v>
      </c>
      <c r="F21" s="70">
        <v>517.99161068784031</v>
      </c>
      <c r="G21" s="70">
        <v>503.76080316238415</v>
      </c>
      <c r="H21" s="70">
        <v>505.03959631008132</v>
      </c>
      <c r="I21" s="70">
        <v>511.0595962281123</v>
      </c>
      <c r="J21" s="70">
        <v>492.22833829910087</v>
      </c>
      <c r="K21" s="70">
        <v>511.73417746681946</v>
      </c>
      <c r="L21" s="70">
        <v>504.9508684251681</v>
      </c>
      <c r="M21" s="70">
        <v>521.07205477766354</v>
      </c>
      <c r="N21" s="70">
        <v>536.00861507278341</v>
      </c>
      <c r="O21" s="70">
        <v>531.85092375399893</v>
      </c>
      <c r="P21" s="70">
        <v>538.42400139033452</v>
      </c>
      <c r="Q21" s="70">
        <v>530.03993105723578</v>
      </c>
      <c r="R21" s="70">
        <v>531.63310429959438</v>
      </c>
      <c r="S21" s="70">
        <v>559.11008082685964</v>
      </c>
      <c r="T21" s="70">
        <v>558.43310963876661</v>
      </c>
      <c r="U21" s="70">
        <v>558.63998781762621</v>
      </c>
      <c r="V21" s="70">
        <v>547.68759777289654</v>
      </c>
      <c r="W21" s="70">
        <v>565.38922892685116</v>
      </c>
      <c r="X21" s="70">
        <v>534.32706336603201</v>
      </c>
      <c r="Y21" s="70">
        <v>476.31398617919206</v>
      </c>
      <c r="Z21" s="70">
        <v>481.78111388832684</v>
      </c>
      <c r="AA21" s="70">
        <v>476.47615971723457</v>
      </c>
      <c r="AB21" s="70">
        <v>467.03600286880953</v>
      </c>
      <c r="AC21" s="70">
        <v>415.24238085882132</v>
      </c>
      <c r="AD21" s="70">
        <v>393.48461522634591</v>
      </c>
      <c r="AE21" s="70">
        <v>401.77167408466482</v>
      </c>
      <c r="AF21" s="70">
        <v>399.80130791061305</v>
      </c>
      <c r="AG21" s="70">
        <v>414.04341038828721</v>
      </c>
      <c r="AH21" s="70">
        <v>388.46025318509106</v>
      </c>
      <c r="AI21" s="70">
        <v>380.43915742657748</v>
      </c>
      <c r="AJ21" s="70">
        <v>352.42515464011086</v>
      </c>
      <c r="AK21" s="70">
        <v>390.11827506999379</v>
      </c>
    </row>
    <row r="22" spans="1:37" x14ac:dyDescent="0.35">
      <c r="A22" s="67" t="s">
        <v>20</v>
      </c>
      <c r="B22" s="68" t="str">
        <f t="shared" si="0"/>
        <v>Y</v>
      </c>
      <c r="C22" s="69"/>
      <c r="D22" s="69"/>
      <c r="E22" s="70">
        <v>1206.0618472760725</v>
      </c>
      <c r="F22" s="70">
        <v>1206.0618472760725</v>
      </c>
      <c r="G22" s="70">
        <v>1211.7184595878093</v>
      </c>
      <c r="H22" s="70">
        <v>1219.8434522642372</v>
      </c>
      <c r="I22" s="70">
        <v>1212.3557053689897</v>
      </c>
      <c r="J22" s="70">
        <v>1273.5804224715821</v>
      </c>
      <c r="K22" s="70">
        <v>1295.2577691496851</v>
      </c>
      <c r="L22" s="70">
        <v>1304.4849836413123</v>
      </c>
      <c r="M22" s="70">
        <v>1295.5307507693633</v>
      </c>
      <c r="N22" s="70">
        <v>1246.5544310750463</v>
      </c>
      <c r="O22" s="70">
        <v>1270.6848534894229</v>
      </c>
      <c r="P22" s="70">
        <v>1289.2178949423508</v>
      </c>
      <c r="Q22" s="70">
        <v>1262.8273639394674</v>
      </c>
      <c r="R22" s="70">
        <v>1285.1078472276613</v>
      </c>
      <c r="S22" s="70">
        <v>1280.4133195930717</v>
      </c>
      <c r="T22" s="70">
        <v>1275.2082176020629</v>
      </c>
      <c r="U22" s="70">
        <v>1288.6226330923262</v>
      </c>
      <c r="V22" s="70">
        <v>1272.113015390104</v>
      </c>
      <c r="W22" s="70">
        <v>1311.399241628988</v>
      </c>
      <c r="X22" s="70">
        <v>1248.3955896869863</v>
      </c>
      <c r="Y22" s="70">
        <v>1179.5361744385648</v>
      </c>
      <c r="Z22" s="70">
        <v>1229.1928013016254</v>
      </c>
      <c r="AA22" s="70">
        <v>1281.6210861804013</v>
      </c>
      <c r="AB22" s="70">
        <v>1321.6983860221967</v>
      </c>
      <c r="AC22" s="70">
        <v>1340.6966682987056</v>
      </c>
      <c r="AD22" s="70">
        <v>1294.7765540374658</v>
      </c>
      <c r="AE22" s="70">
        <v>1261.7037523006263</v>
      </c>
      <c r="AF22" s="70">
        <v>1247.8609347865788</v>
      </c>
      <c r="AG22" s="70">
        <v>1230.4881712837775</v>
      </c>
      <c r="AH22" s="70">
        <v>1186.9060563072337</v>
      </c>
      <c r="AI22" s="70">
        <v>1157.0424844066154</v>
      </c>
      <c r="AJ22" s="70">
        <v>1093.338587056174</v>
      </c>
      <c r="AK22" s="70">
        <v>1116.3998749940049</v>
      </c>
    </row>
    <row r="23" spans="1:37" x14ac:dyDescent="0.35">
      <c r="A23" s="67" t="s">
        <v>21</v>
      </c>
      <c r="B23" s="68" t="str">
        <f t="shared" si="0"/>
        <v/>
      </c>
      <c r="C23" s="68" t="s">
        <v>51</v>
      </c>
      <c r="D23" s="69"/>
      <c r="E23" s="70">
        <v>380.18658330586368</v>
      </c>
      <c r="F23" s="70">
        <v>380.18658330586368</v>
      </c>
      <c r="G23" s="70">
        <v>368.30025159323787</v>
      </c>
      <c r="H23" s="70">
        <v>345.52471362478889</v>
      </c>
      <c r="I23" s="70">
        <v>312.63653101978264</v>
      </c>
      <c r="J23" s="70">
        <v>277.75957959058331</v>
      </c>
      <c r="K23" s="70">
        <v>278.39384642014204</v>
      </c>
      <c r="L23" s="70">
        <v>271.32870172239365</v>
      </c>
      <c r="M23" s="70">
        <v>287.26340109910132</v>
      </c>
      <c r="N23" s="70">
        <v>295.2590602803441</v>
      </c>
      <c r="O23" s="70">
        <v>265.27066713247615</v>
      </c>
      <c r="P23" s="70">
        <v>303.14490355665492</v>
      </c>
      <c r="Q23" s="70">
        <v>304.39429648685598</v>
      </c>
      <c r="R23" s="70">
        <v>323.61892975088222</v>
      </c>
      <c r="S23" s="70">
        <v>346.73639603140276</v>
      </c>
      <c r="T23" s="70">
        <v>356.05475743083218</v>
      </c>
      <c r="U23" s="70">
        <v>370.62500428035383</v>
      </c>
      <c r="V23" s="70">
        <v>398.01191469733715</v>
      </c>
      <c r="W23" s="70">
        <v>388.64330372092462</v>
      </c>
      <c r="X23" s="70">
        <v>378.43569196693346</v>
      </c>
      <c r="Y23" s="70">
        <v>365.39275916602327</v>
      </c>
      <c r="Z23" s="70">
        <v>381.41486600592663</v>
      </c>
      <c r="AA23" s="70">
        <v>355.24110138719294</v>
      </c>
      <c r="AB23" s="70">
        <v>346.18942683480668</v>
      </c>
      <c r="AC23" s="70">
        <v>340.00179237469229</v>
      </c>
      <c r="AD23" s="70">
        <v>361.65131168142494</v>
      </c>
      <c r="AE23" s="70">
        <v>367.69732785515373</v>
      </c>
      <c r="AF23" s="70">
        <v>365.83311211029292</v>
      </c>
      <c r="AG23" s="70">
        <v>391.86357642320866</v>
      </c>
      <c r="AH23" s="70">
        <v>404.50476815672835</v>
      </c>
      <c r="AI23" s="70">
        <v>367.05749628167075</v>
      </c>
      <c r="AJ23" s="70">
        <v>342.0981196971519</v>
      </c>
      <c r="AK23" s="70">
        <v>340.83771777991984</v>
      </c>
    </row>
    <row r="24" spans="1:37" x14ac:dyDescent="0.35">
      <c r="A24" s="67" t="s">
        <v>22</v>
      </c>
      <c r="B24" s="68" t="str">
        <f t="shared" si="0"/>
        <v/>
      </c>
      <c r="C24" s="68" t="s">
        <v>51</v>
      </c>
      <c r="D24" s="68" t="s">
        <v>51</v>
      </c>
      <c r="E24" s="70">
        <v>13.632619457296443</v>
      </c>
      <c r="F24" s="70">
        <v>13.632619457296443</v>
      </c>
      <c r="G24" s="70">
        <v>11.322073895219011</v>
      </c>
      <c r="H24" s="70">
        <v>6.1631857484142021</v>
      </c>
      <c r="I24" s="70">
        <v>2.8294582467896183</v>
      </c>
      <c r="J24" s="70">
        <v>-2.0175144276383365</v>
      </c>
      <c r="K24" s="70">
        <v>-2.2484297482432303</v>
      </c>
      <c r="L24" s="70">
        <v>-2.3651863449516912</v>
      </c>
      <c r="M24" s="70">
        <v>-1.1553143364898928</v>
      </c>
      <c r="N24" s="70">
        <v>-0.70974557565945262</v>
      </c>
      <c r="O24" s="70">
        <v>2.1815911810886934</v>
      </c>
      <c r="P24" s="70">
        <v>-1.6833439932191252</v>
      </c>
      <c r="Q24" s="70">
        <v>-1.6022111550049987</v>
      </c>
      <c r="R24" s="70">
        <v>8.1399295924532891E-2</v>
      </c>
      <c r="S24" s="70">
        <v>0.688772336937998</v>
      </c>
      <c r="T24" s="70">
        <v>4.3435224647074175</v>
      </c>
      <c r="U24" s="70">
        <v>5.0558561015141921</v>
      </c>
      <c r="V24" s="70">
        <v>4.7439444993062168</v>
      </c>
      <c r="W24" s="70">
        <v>5.616032790895753</v>
      </c>
      <c r="X24" s="70">
        <v>4.7693600314268219</v>
      </c>
      <c r="Y24" s="70">
        <v>6.9799137970581695</v>
      </c>
      <c r="Z24" s="70">
        <v>9.8289532827586399</v>
      </c>
      <c r="AA24" s="70">
        <v>8.6372365432990783</v>
      </c>
      <c r="AB24" s="70">
        <v>7.0955553149762345</v>
      </c>
      <c r="AC24" s="70">
        <v>8.2994328896033505</v>
      </c>
      <c r="AD24" s="70">
        <v>12.116739359312504</v>
      </c>
      <c r="AE24" s="70">
        <v>10.90367133351435</v>
      </c>
      <c r="AF24" s="70">
        <v>9.0819372979017885</v>
      </c>
      <c r="AG24" s="70">
        <v>7.666445759211145</v>
      </c>
      <c r="AH24" s="70">
        <v>10.658023007345822</v>
      </c>
      <c r="AI24" s="70">
        <v>8.8389684093285492</v>
      </c>
      <c r="AJ24" s="70">
        <v>11.284635393997434</v>
      </c>
      <c r="AK24" s="70">
        <v>13.119744533174023</v>
      </c>
    </row>
    <row r="25" spans="1:37" x14ac:dyDescent="0.35">
      <c r="A25" s="67" t="s">
        <v>23</v>
      </c>
      <c r="B25" s="68" t="str">
        <f t="shared" si="0"/>
        <v>Y</v>
      </c>
      <c r="C25" s="69"/>
      <c r="D25" s="68"/>
      <c r="E25" s="70">
        <v>0.23717875056285681</v>
      </c>
      <c r="F25" s="70">
        <v>0.237178750562857</v>
      </c>
      <c r="G25" s="70">
        <v>0.2290758943392501</v>
      </c>
      <c r="H25" s="70">
        <v>0.24005291606072304</v>
      </c>
      <c r="I25" s="70">
        <v>0.24384097570161287</v>
      </c>
      <c r="J25" s="70">
        <v>0.24929289518278835</v>
      </c>
      <c r="K25" s="70">
        <v>0.23970954834452518</v>
      </c>
      <c r="L25" s="70">
        <v>0.23378745610477553</v>
      </c>
      <c r="M25" s="70">
        <v>0.25763022202221275</v>
      </c>
      <c r="N25" s="70">
        <v>0.26091485666971503</v>
      </c>
      <c r="O25" s="70">
        <v>0.25673080750781913</v>
      </c>
      <c r="P25" s="70">
        <v>0.27273448937643718</v>
      </c>
      <c r="Q25" s="70">
        <v>0.24945649511426662</v>
      </c>
      <c r="R25" s="70">
        <v>0.25673145728577951</v>
      </c>
      <c r="S25" s="70">
        <v>0.2708327064136925</v>
      </c>
      <c r="T25" s="70">
        <v>0.27324380995905184</v>
      </c>
      <c r="U25" s="70">
        <v>0.27387249490413668</v>
      </c>
      <c r="V25" s="70">
        <v>0.28230367153969277</v>
      </c>
      <c r="W25" s="70">
        <v>0.26214270879397261</v>
      </c>
      <c r="X25" s="70">
        <v>0.28392180842499676</v>
      </c>
      <c r="Y25" s="70">
        <v>0.26618507569074423</v>
      </c>
      <c r="Z25" s="70">
        <v>0.24978940529291629</v>
      </c>
      <c r="AA25" s="70">
        <v>0.24062441575173865</v>
      </c>
      <c r="AB25" s="70">
        <v>0.25011282068569712</v>
      </c>
      <c r="AC25" s="70">
        <v>0.24881818116043017</v>
      </c>
      <c r="AD25" s="70">
        <v>0.21768878732108457</v>
      </c>
      <c r="AE25" s="70">
        <v>0.21079707732322631</v>
      </c>
      <c r="AF25" s="70">
        <v>0.19868924585835648</v>
      </c>
      <c r="AG25" s="70">
        <v>0.20558587121490465</v>
      </c>
      <c r="AH25" s="70">
        <v>0.2040529117727376</v>
      </c>
      <c r="AI25" s="70">
        <v>0.20067512280245473</v>
      </c>
      <c r="AJ25" s="70">
        <v>0.18566591161182625</v>
      </c>
      <c r="AK25" s="70">
        <v>0.18419066943757875</v>
      </c>
    </row>
    <row r="26" spans="1:37" x14ac:dyDescent="0.35">
      <c r="A26" s="67" t="s">
        <v>24</v>
      </c>
      <c r="B26" s="68" t="str">
        <f t="shared" si="0"/>
        <v/>
      </c>
      <c r="C26" s="68" t="s">
        <v>51</v>
      </c>
      <c r="D26" s="68" t="s">
        <v>51</v>
      </c>
      <c r="E26" s="70">
        <v>42.786657334978287</v>
      </c>
      <c r="F26" s="70">
        <v>42.786657334978287</v>
      </c>
      <c r="G26" s="70">
        <v>44.433213576206697</v>
      </c>
      <c r="H26" s="70">
        <v>25.627348100408621</v>
      </c>
      <c r="I26" s="70">
        <v>18.54649394974162</v>
      </c>
      <c r="J26" s="70">
        <v>17.642670729210657</v>
      </c>
      <c r="K26" s="70">
        <v>17.884820354180629</v>
      </c>
      <c r="L26" s="70">
        <v>24.403351944024266</v>
      </c>
      <c r="M26" s="70">
        <v>22.736128338400352</v>
      </c>
      <c r="N26" s="70">
        <v>16.038359869606605</v>
      </c>
      <c r="O26" s="70">
        <v>13.909366200413094</v>
      </c>
      <c r="P26" s="70">
        <v>10.013647091932897</v>
      </c>
      <c r="Q26" s="70">
        <v>12.956856529710915</v>
      </c>
      <c r="R26" s="70">
        <v>14.269067947421361</v>
      </c>
      <c r="S26" s="70">
        <v>15.19897007326913</v>
      </c>
      <c r="T26" s="70">
        <v>16.545325535349281</v>
      </c>
      <c r="U26" s="70">
        <v>18.286987305785384</v>
      </c>
      <c r="V26" s="70">
        <v>19.029310839567639</v>
      </c>
      <c r="W26" s="70">
        <v>19.198764037691909</v>
      </c>
      <c r="X26" s="70">
        <v>17.583630348792184</v>
      </c>
      <c r="Y26" s="70">
        <v>12.565933913615606</v>
      </c>
      <c r="Z26" s="70">
        <v>10.376207919115636</v>
      </c>
      <c r="AA26" s="70">
        <v>10.540588697658208</v>
      </c>
      <c r="AB26" s="70">
        <v>10.893675577627407</v>
      </c>
      <c r="AC26" s="70">
        <v>10.373874395740913</v>
      </c>
      <c r="AD26" s="70">
        <v>11.071605619483849</v>
      </c>
      <c r="AE26" s="70">
        <v>12.20163939534361</v>
      </c>
      <c r="AF26" s="70">
        <v>13.084871511360955</v>
      </c>
      <c r="AG26" s="70">
        <v>13.793283176692196</v>
      </c>
      <c r="AH26" s="70">
        <v>14.430514649676811</v>
      </c>
      <c r="AI26" s="70">
        <v>14.361952130498581</v>
      </c>
      <c r="AJ26" s="70">
        <v>13.529663428961703</v>
      </c>
      <c r="AK26" s="70">
        <v>14.160617884940287</v>
      </c>
    </row>
    <row r="27" spans="1:37" x14ac:dyDescent="0.35">
      <c r="A27" s="67" t="s">
        <v>25</v>
      </c>
      <c r="B27" s="68" t="str">
        <f t="shared" si="0"/>
        <v>Y</v>
      </c>
      <c r="C27" s="69"/>
      <c r="D27" s="68" t="s">
        <v>51</v>
      </c>
      <c r="E27" s="70">
        <v>12.731402874654663</v>
      </c>
      <c r="F27" s="70">
        <v>12.731402874654663</v>
      </c>
      <c r="G27" s="70">
        <v>13.294365295173201</v>
      </c>
      <c r="H27" s="70">
        <v>12.65376577406507</v>
      </c>
      <c r="I27" s="70">
        <v>12.690130496627608</v>
      </c>
      <c r="J27" s="70">
        <v>12.004195930241391</v>
      </c>
      <c r="K27" s="70">
        <v>9.5558841138854493</v>
      </c>
      <c r="L27" s="70">
        <v>9.5831019588135185</v>
      </c>
      <c r="M27" s="70">
        <v>8.8503968527594274</v>
      </c>
      <c r="N27" s="70">
        <v>8.0524496493885316</v>
      </c>
      <c r="O27" s="70">
        <v>8.446530620352517</v>
      </c>
      <c r="P27" s="70">
        <v>9.020245012519112</v>
      </c>
      <c r="Q27" s="70">
        <v>9.5438930040322258</v>
      </c>
      <c r="R27" s="70">
        <v>10.332279187605023</v>
      </c>
      <c r="S27" s="70">
        <v>10.80344529674846</v>
      </c>
      <c r="T27" s="70">
        <v>12.131473245859555</v>
      </c>
      <c r="U27" s="70">
        <v>12.427867124584264</v>
      </c>
      <c r="V27" s="70">
        <v>12.339503227504725</v>
      </c>
      <c r="W27" s="70">
        <v>11.843553256450814</v>
      </c>
      <c r="X27" s="70">
        <v>11.715517941312907</v>
      </c>
      <c r="Y27" s="70">
        <v>11.161113304866017</v>
      </c>
      <c r="Z27" s="70">
        <v>11.953645500975442</v>
      </c>
      <c r="AA27" s="70">
        <v>11.742314735605508</v>
      </c>
      <c r="AB27" s="70">
        <v>11.435980021412727</v>
      </c>
      <c r="AC27" s="70">
        <v>10.767470396642736</v>
      </c>
      <c r="AD27" s="70">
        <v>10.362843541757892</v>
      </c>
      <c r="AE27" s="70">
        <v>9.9446654576031488</v>
      </c>
      <c r="AF27" s="70">
        <v>9.6095005354634164</v>
      </c>
      <c r="AG27" s="70">
        <v>9.8803041664143461</v>
      </c>
      <c r="AH27" s="70">
        <v>10.322123706366922</v>
      </c>
      <c r="AI27" s="70">
        <v>10.376398333233821</v>
      </c>
      <c r="AJ27" s="70">
        <v>8.5822496766635759</v>
      </c>
      <c r="AK27" s="70">
        <v>8.7853813701813159</v>
      </c>
    </row>
    <row r="28" spans="1:37" x14ac:dyDescent="0.35">
      <c r="A28" s="67" t="s">
        <v>26</v>
      </c>
      <c r="B28" s="68" t="str">
        <f t="shared" si="0"/>
        <v>Y</v>
      </c>
      <c r="C28" s="69"/>
      <c r="D28" s="68" t="s">
        <v>51</v>
      </c>
      <c r="E28" s="70">
        <v>2.6184310865529019</v>
      </c>
      <c r="F28" s="70">
        <v>2.6184310865529019</v>
      </c>
      <c r="G28" s="70">
        <v>2.471841548188825</v>
      </c>
      <c r="H28" s="70">
        <v>2.5080713032259432</v>
      </c>
      <c r="I28" s="70">
        <v>3.1109418673962348</v>
      </c>
      <c r="J28" s="70">
        <v>2.8896091632809977</v>
      </c>
      <c r="K28" s="70">
        <v>2.6870571772096743</v>
      </c>
      <c r="L28" s="70">
        <v>2.7777718459076977</v>
      </c>
      <c r="M28" s="70">
        <v>2.8092272793495812</v>
      </c>
      <c r="N28" s="70">
        <v>2.7836296201215283</v>
      </c>
      <c r="O28" s="70">
        <v>2.8402564905636498</v>
      </c>
      <c r="P28" s="70">
        <v>2.7447749759689919</v>
      </c>
      <c r="Q28" s="70">
        <v>3.0235783708053914</v>
      </c>
      <c r="R28" s="70">
        <v>3.0680970686556694</v>
      </c>
      <c r="S28" s="70">
        <v>3.2903368613614661</v>
      </c>
      <c r="T28" s="70">
        <v>3.1757836845369893</v>
      </c>
      <c r="U28" s="70">
        <v>2.9971712025558319</v>
      </c>
      <c r="V28" s="70">
        <v>3.0505455666818491</v>
      </c>
      <c r="W28" s="70">
        <v>3.1383788413439451</v>
      </c>
      <c r="X28" s="70">
        <v>3.0318951522521305</v>
      </c>
      <c r="Y28" s="70">
        <v>2.896694426751008</v>
      </c>
      <c r="Z28" s="70">
        <v>2.9735311090535523</v>
      </c>
      <c r="AA28" s="70">
        <v>2.9590878628698394</v>
      </c>
      <c r="AB28" s="70">
        <v>3.1244894476227234</v>
      </c>
      <c r="AC28" s="70">
        <v>2.7975486588650935</v>
      </c>
      <c r="AD28" s="70">
        <v>2.8030342445706742</v>
      </c>
      <c r="AE28" s="70">
        <v>2.1253508350024064</v>
      </c>
      <c r="AF28" s="70">
        <v>1.8431598201950186</v>
      </c>
      <c r="AG28" s="70">
        <v>2.0294439418875854</v>
      </c>
      <c r="AH28" s="70">
        <v>2.038207779215262</v>
      </c>
      <c r="AI28" s="70">
        <v>2.1556419137706535</v>
      </c>
      <c r="AJ28" s="70">
        <v>2.1201399258077944</v>
      </c>
      <c r="AK28" s="70">
        <v>2.1342571437790983</v>
      </c>
    </row>
    <row r="29" spans="1:37" x14ac:dyDescent="0.35">
      <c r="A29" s="67" t="s">
        <v>27</v>
      </c>
      <c r="B29" s="68" t="str">
        <f t="shared" si="0"/>
        <v>Y</v>
      </c>
      <c r="C29" s="69"/>
      <c r="D29" s="69"/>
      <c r="E29" s="70">
        <v>0.10234753556892667</v>
      </c>
      <c r="F29" s="70">
        <v>0.10234753556892701</v>
      </c>
      <c r="G29" s="70">
        <v>0.10319977483659064</v>
      </c>
      <c r="H29" s="70">
        <v>0.10884230111370845</v>
      </c>
      <c r="I29" s="70">
        <v>0.10799325348571824</v>
      </c>
      <c r="J29" s="70">
        <v>0.10868531650755055</v>
      </c>
      <c r="K29" s="70">
        <v>0.10531932548488288</v>
      </c>
      <c r="L29" s="70">
        <v>0.10911480306059636</v>
      </c>
      <c r="M29" s="70">
        <v>0.10774106894277388</v>
      </c>
      <c r="N29" s="70">
        <v>0.10683927863008216</v>
      </c>
      <c r="O29" s="70">
        <v>0.10805069417281292</v>
      </c>
      <c r="P29" s="70">
        <v>0.1061864899598353</v>
      </c>
      <c r="Q29" s="70">
        <v>0.10663029719235137</v>
      </c>
      <c r="R29" s="70">
        <v>0.10701888299091461</v>
      </c>
      <c r="S29" s="70">
        <v>0.10400603771430364</v>
      </c>
      <c r="T29" s="70">
        <v>9.8834675236128322E-2</v>
      </c>
      <c r="U29" s="70">
        <v>9.7656191022146899E-2</v>
      </c>
      <c r="V29" s="70">
        <v>9.3250812670952088E-2</v>
      </c>
      <c r="W29" s="70">
        <v>9.3032359472968285E-2</v>
      </c>
      <c r="X29" s="70">
        <v>9.3717128639374966E-2</v>
      </c>
      <c r="Y29" s="70">
        <v>9.0059443679665993E-2</v>
      </c>
      <c r="Z29" s="70">
        <v>8.7676358214546238E-2</v>
      </c>
      <c r="AA29" s="70">
        <v>8.6212364985977979E-2</v>
      </c>
      <c r="AB29" s="70">
        <v>8.9055005877782908E-2</v>
      </c>
      <c r="AC29" s="70">
        <v>9.1053482434709593E-2</v>
      </c>
      <c r="AD29" s="70">
        <v>8.5130687251980378E-2</v>
      </c>
      <c r="AE29" s="70">
        <v>8.8257549975007718E-2</v>
      </c>
      <c r="AF29" s="70">
        <v>8.6366640385264773E-2</v>
      </c>
      <c r="AG29" s="70">
        <v>8.3271467117140716E-2</v>
      </c>
      <c r="AH29" s="70">
        <v>8.6602218571570105E-2</v>
      </c>
      <c r="AI29" s="70">
        <v>8.3057220586177705E-2</v>
      </c>
      <c r="AJ29" s="70">
        <v>6.9694595689740166E-2</v>
      </c>
      <c r="AK29" s="70">
        <v>7.3560495357064007E-2</v>
      </c>
    </row>
    <row r="30" spans="1:37" x14ac:dyDescent="0.35">
      <c r="A30" s="67" t="s">
        <v>28</v>
      </c>
      <c r="B30" s="68" t="str">
        <f t="shared" si="0"/>
        <v>Y</v>
      </c>
      <c r="C30" s="69"/>
      <c r="D30" s="68" t="s">
        <v>51</v>
      </c>
      <c r="E30" s="70">
        <v>228.0181666912618</v>
      </c>
      <c r="F30" s="70">
        <v>228.0181666912618</v>
      </c>
      <c r="G30" s="70">
        <v>236.001405700379</v>
      </c>
      <c r="H30" s="70">
        <v>236.40330711951839</v>
      </c>
      <c r="I30" s="70">
        <v>236.78411459316331</v>
      </c>
      <c r="J30" s="70">
        <v>237.52135605763121</v>
      </c>
      <c r="K30" s="70">
        <v>237.39052739084707</v>
      </c>
      <c r="L30" s="70">
        <v>247.67355986849563</v>
      </c>
      <c r="M30" s="70">
        <v>239.23078198141556</v>
      </c>
      <c r="N30" s="70">
        <v>239.44818673040635</v>
      </c>
      <c r="O30" s="70">
        <v>226.88073805515197</v>
      </c>
      <c r="P30" s="70">
        <v>225.149492089445</v>
      </c>
      <c r="Q30" s="70">
        <v>226.35771722464364</v>
      </c>
      <c r="R30" s="70">
        <v>223.98164557293606</v>
      </c>
      <c r="S30" s="70">
        <v>225.04247882999772</v>
      </c>
      <c r="T30" s="70">
        <v>226.35560137217948</v>
      </c>
      <c r="U30" s="70">
        <v>220.42649118187589</v>
      </c>
      <c r="V30" s="70">
        <v>215.28065547424777</v>
      </c>
      <c r="W30" s="70">
        <v>213.47590892887874</v>
      </c>
      <c r="X30" s="70">
        <v>213.34539235384622</v>
      </c>
      <c r="Y30" s="70">
        <v>207.64602408165683</v>
      </c>
      <c r="Z30" s="70">
        <v>219.33204468904432</v>
      </c>
      <c r="AA30" s="70">
        <v>205.57461277467542</v>
      </c>
      <c r="AB30" s="70">
        <v>201.54671993380381</v>
      </c>
      <c r="AC30" s="70">
        <v>200.77533477395647</v>
      </c>
      <c r="AD30" s="70">
        <v>192.50191314585499</v>
      </c>
      <c r="AE30" s="70">
        <v>199.4242443815817</v>
      </c>
      <c r="AF30" s="70">
        <v>199.7678876962562</v>
      </c>
      <c r="AG30" s="70">
        <v>196.08374384733062</v>
      </c>
      <c r="AH30" s="70">
        <v>190.94165401590683</v>
      </c>
      <c r="AI30" s="70">
        <v>185.11275964123294</v>
      </c>
      <c r="AJ30" s="70">
        <v>168.51016849538848</v>
      </c>
      <c r="AK30" s="70">
        <v>171.46618085138385</v>
      </c>
    </row>
    <row r="31" spans="1:37" x14ac:dyDescent="0.35">
      <c r="A31" s="67" t="s">
        <v>29</v>
      </c>
      <c r="B31" s="68" t="str">
        <f t="shared" si="0"/>
        <v>Y</v>
      </c>
      <c r="C31" s="69"/>
      <c r="D31" s="69"/>
      <c r="E31" s="70">
        <v>44.548842242535358</v>
      </c>
      <c r="F31" s="70">
        <v>44.548842242535358</v>
      </c>
      <c r="G31" s="70">
        <v>43.527636076228212</v>
      </c>
      <c r="H31" s="70">
        <v>44.820262406882655</v>
      </c>
      <c r="I31" s="70">
        <v>43.758424472721551</v>
      </c>
      <c r="J31" s="70">
        <v>44.948776896556453</v>
      </c>
      <c r="K31" s="70">
        <v>46.565651907502577</v>
      </c>
      <c r="L31" s="70">
        <v>48.991241105253621</v>
      </c>
      <c r="M31" s="70">
        <v>51.073057791363119</v>
      </c>
      <c r="N31" s="70">
        <v>48.180739274384969</v>
      </c>
      <c r="O31" s="70">
        <v>47.14867875342555</v>
      </c>
      <c r="P31" s="70">
        <v>48.061494548400063</v>
      </c>
      <c r="Q31" s="70">
        <v>50.399565504383744</v>
      </c>
      <c r="R31" s="70">
        <v>51.726176829660048</v>
      </c>
      <c r="S31" s="70">
        <v>52.74060035091626</v>
      </c>
      <c r="T31" s="70">
        <v>52.635349733343958</v>
      </c>
      <c r="U31" s="70">
        <v>56.4527150861148</v>
      </c>
      <c r="V31" s="70">
        <v>58.518861420040906</v>
      </c>
      <c r="W31" s="70">
        <v>58.057746304640347</v>
      </c>
      <c r="X31" s="70">
        <v>49.977042816528218</v>
      </c>
      <c r="Y31" s="70">
        <v>48.418277265117858</v>
      </c>
      <c r="Z31" s="70">
        <v>48.102810800514753</v>
      </c>
      <c r="AA31" s="70">
        <v>47.614070628737387</v>
      </c>
      <c r="AB31" s="70">
        <v>52.539628597769742</v>
      </c>
      <c r="AC31" s="70">
        <v>52.218748289785985</v>
      </c>
      <c r="AD31" s="70">
        <v>52.788787306830692</v>
      </c>
      <c r="AE31" s="70">
        <v>52.640777197912051</v>
      </c>
      <c r="AF31" s="70">
        <v>50.844737470454241</v>
      </c>
      <c r="AG31" s="70">
        <v>54.027341491980913</v>
      </c>
      <c r="AH31" s="70">
        <v>54.689515652159471</v>
      </c>
      <c r="AI31" s="70">
        <v>56.068095307562217</v>
      </c>
      <c r="AJ31" s="70">
        <v>54.08862212811939</v>
      </c>
      <c r="AK31" s="70">
        <v>55.746418814999508</v>
      </c>
    </row>
    <row r="32" spans="1:37" x14ac:dyDescent="0.35">
      <c r="A32" s="67" t="s">
        <v>30</v>
      </c>
      <c r="B32" s="68" t="str">
        <f t="shared" si="0"/>
        <v>Y</v>
      </c>
      <c r="C32" s="69"/>
      <c r="D32" s="69"/>
      <c r="E32" s="70">
        <v>40.883890846148198</v>
      </c>
      <c r="F32" s="70">
        <v>40.883890846148198</v>
      </c>
      <c r="G32" s="70">
        <v>36.723408775578996</v>
      </c>
      <c r="H32" s="70">
        <v>35.680319181932546</v>
      </c>
      <c r="I32" s="70">
        <v>36.04152996491942</v>
      </c>
      <c r="J32" s="70">
        <v>40.018717611762071</v>
      </c>
      <c r="K32" s="70">
        <v>36.104416802508226</v>
      </c>
      <c r="L32" s="70">
        <v>39.740466446054803</v>
      </c>
      <c r="M32" s="70">
        <v>40.792111953921342</v>
      </c>
      <c r="N32" s="70">
        <v>38.359540672592445</v>
      </c>
      <c r="O32" s="70">
        <v>37.681890767207335</v>
      </c>
      <c r="P32" s="70">
        <v>35.387526012898228</v>
      </c>
      <c r="Q32" s="70">
        <v>34.683643061315017</v>
      </c>
      <c r="R32" s="70">
        <v>32.514114375368493</v>
      </c>
      <c r="S32" s="70">
        <v>31.688982438371507</v>
      </c>
      <c r="T32" s="70">
        <v>32.470998339563508</v>
      </c>
      <c r="U32" s="70">
        <v>34.131977283489398</v>
      </c>
      <c r="V32" s="70">
        <v>32.230011275653894</v>
      </c>
      <c r="W32" s="70">
        <v>33.802509399381975</v>
      </c>
      <c r="X32" s="70">
        <v>31.069889018306196</v>
      </c>
      <c r="Y32" s="70">
        <v>25.300092431894203</v>
      </c>
      <c r="Z32" s="70">
        <v>31.09078585719989</v>
      </c>
      <c r="AA32" s="70">
        <v>28.829270941052815</v>
      </c>
      <c r="AB32" s="70">
        <v>31.96820990959101</v>
      </c>
      <c r="AC32" s="70">
        <v>31.674200471797864</v>
      </c>
      <c r="AD32" s="70">
        <v>35.700813576072079</v>
      </c>
      <c r="AE32" s="70">
        <v>40.980475143785974</v>
      </c>
      <c r="AF32" s="70">
        <v>40.127314375122019</v>
      </c>
      <c r="AG32" s="70">
        <v>40.229698929459815</v>
      </c>
      <c r="AH32" s="70">
        <v>39.420932922553774</v>
      </c>
      <c r="AI32" s="70">
        <v>35.669359249344474</v>
      </c>
      <c r="AJ32" s="70">
        <v>30.04195571860128</v>
      </c>
      <c r="AK32" s="70">
        <v>33.404674946034781</v>
      </c>
    </row>
    <row r="33" spans="1:37" x14ac:dyDescent="0.35">
      <c r="A33" s="67" t="s">
        <v>31</v>
      </c>
      <c r="B33" s="68" t="str">
        <f t="shared" si="0"/>
        <v/>
      </c>
      <c r="C33" s="68" t="s">
        <v>51</v>
      </c>
      <c r="D33" s="68" t="s">
        <v>51</v>
      </c>
      <c r="E33" s="70">
        <v>560.07530504494866</v>
      </c>
      <c r="F33" s="70">
        <v>446.06065933380484</v>
      </c>
      <c r="G33" s="70">
        <v>441.75183579065202</v>
      </c>
      <c r="H33" s="70">
        <v>450.65107839646754</v>
      </c>
      <c r="I33" s="70">
        <v>443.01743056976903</v>
      </c>
      <c r="J33" s="70">
        <v>437.35313498515109</v>
      </c>
      <c r="K33" s="70">
        <v>429.01494341868175</v>
      </c>
      <c r="L33" s="70">
        <v>425.25570873402609</v>
      </c>
      <c r="M33" s="70">
        <v>414.99429963617609</v>
      </c>
      <c r="N33" s="70">
        <v>378.65679036334427</v>
      </c>
      <c r="O33" s="70">
        <v>369.59235277252549</v>
      </c>
      <c r="P33" s="70">
        <v>359.42362123648547</v>
      </c>
      <c r="Q33" s="70">
        <v>365.71711660792784</v>
      </c>
      <c r="R33" s="70">
        <v>346.81340806627435</v>
      </c>
      <c r="S33" s="70">
        <v>358.06847491084841</v>
      </c>
      <c r="T33" s="70">
        <v>352.1115798917761</v>
      </c>
      <c r="U33" s="70">
        <v>352.69017132682995</v>
      </c>
      <c r="V33" s="70">
        <v>373.23484709888976</v>
      </c>
      <c r="W33" s="70">
        <v>379.41666692029622</v>
      </c>
      <c r="X33" s="70">
        <v>373.02431529999222</v>
      </c>
      <c r="Y33" s="70">
        <v>355.07729174755849</v>
      </c>
      <c r="Z33" s="70">
        <v>374.27466212645714</v>
      </c>
      <c r="AA33" s="70">
        <v>367.38160347332393</v>
      </c>
      <c r="AB33" s="70">
        <v>359.10129756525288</v>
      </c>
      <c r="AC33" s="70">
        <v>352.92038361312274</v>
      </c>
      <c r="AD33" s="70">
        <v>347.58358787222937</v>
      </c>
      <c r="AE33" s="70">
        <v>354.25187338632139</v>
      </c>
      <c r="AF33" s="70">
        <v>357.91950574078868</v>
      </c>
      <c r="AG33" s="70">
        <v>371.61437797665479</v>
      </c>
      <c r="AH33" s="70">
        <v>372.25567801642052</v>
      </c>
      <c r="AI33" s="70">
        <v>368.09185917671675</v>
      </c>
      <c r="AJ33" s="70">
        <v>352.35458320844242</v>
      </c>
      <c r="AK33" s="70">
        <v>379.34376606485921</v>
      </c>
    </row>
    <row r="34" spans="1:37" x14ac:dyDescent="0.35">
      <c r="A34" s="67" t="s">
        <v>32</v>
      </c>
      <c r="B34" s="68" t="str">
        <f t="shared" si="0"/>
        <v>Y</v>
      </c>
      <c r="C34" s="69"/>
      <c r="D34" s="68" t="s">
        <v>51</v>
      </c>
      <c r="E34" s="70">
        <v>66.61114258045049</v>
      </c>
      <c r="F34" s="70">
        <v>66.61114258045049</v>
      </c>
      <c r="G34" s="70">
        <v>59.166300464888863</v>
      </c>
      <c r="H34" s="70">
        <v>56.3758408591181</v>
      </c>
      <c r="I34" s="70">
        <v>54.05276737880272</v>
      </c>
      <c r="J34" s="70">
        <v>55.826380497988829</v>
      </c>
      <c r="K34" s="70">
        <v>59.114931557226761</v>
      </c>
      <c r="L34" s="70">
        <v>57.954767232294863</v>
      </c>
      <c r="M34" s="70">
        <v>60.102800273174353</v>
      </c>
      <c r="N34" s="70">
        <v>65.350525750011357</v>
      </c>
      <c r="O34" s="70">
        <v>72.965481340857593</v>
      </c>
      <c r="P34" s="70">
        <v>80.373560831200734</v>
      </c>
      <c r="Q34" s="70">
        <v>73.598520200471839</v>
      </c>
      <c r="R34" s="70">
        <v>78.480371579148255</v>
      </c>
      <c r="S34" s="70">
        <v>86.228899167124268</v>
      </c>
      <c r="T34" s="70">
        <v>80.133803430115421</v>
      </c>
      <c r="U34" s="70">
        <v>89.978505412006243</v>
      </c>
      <c r="V34" s="70">
        <v>79.71229659564888</v>
      </c>
      <c r="W34" s="70">
        <v>75.826310646415081</v>
      </c>
      <c r="X34" s="70">
        <v>67.438689764276987</v>
      </c>
      <c r="Y34" s="70">
        <v>63.449450087863944</v>
      </c>
      <c r="Z34" s="70">
        <v>62.968706738920417</v>
      </c>
      <c r="AA34" s="70">
        <v>65.011785114920698</v>
      </c>
      <c r="AB34" s="70">
        <v>64.891967033536162</v>
      </c>
      <c r="AC34" s="70">
        <v>64.139143540389583</v>
      </c>
      <c r="AD34" s="70">
        <v>58.925993625332111</v>
      </c>
      <c r="AE34" s="70">
        <v>64.396211899790927</v>
      </c>
      <c r="AF34" s="70">
        <v>67.402557818017414</v>
      </c>
      <c r="AG34" s="70">
        <v>92.875878190851211</v>
      </c>
      <c r="AH34" s="70">
        <v>64.268069472448929</v>
      </c>
      <c r="AI34" s="70">
        <v>59.616968033126078</v>
      </c>
      <c r="AJ34" s="70">
        <v>53.32222464014049</v>
      </c>
      <c r="AK34" s="70">
        <v>50.338356854710369</v>
      </c>
    </row>
    <row r="35" spans="1:37" x14ac:dyDescent="0.35">
      <c r="A35" s="67" t="s">
        <v>33</v>
      </c>
      <c r="B35" s="68" t="str">
        <f t="shared" si="0"/>
        <v/>
      </c>
      <c r="C35" s="68" t="s">
        <v>51</v>
      </c>
      <c r="D35" s="68" t="s">
        <v>51</v>
      </c>
      <c r="E35" s="70">
        <v>288.0159481254874</v>
      </c>
      <c r="F35" s="70">
        <v>228.53324965616659</v>
      </c>
      <c r="G35" s="70">
        <v>181.33694136552944</v>
      </c>
      <c r="H35" s="70">
        <v>164.34804709111739</v>
      </c>
      <c r="I35" s="70">
        <v>152.51976294178007</v>
      </c>
      <c r="J35" s="70">
        <v>150.37531674357345</v>
      </c>
      <c r="K35" s="70">
        <v>157.61966307261184</v>
      </c>
      <c r="L35" s="70">
        <v>161.462802120318</v>
      </c>
      <c r="M35" s="70">
        <v>154.19426192827248</v>
      </c>
      <c r="N35" s="70">
        <v>134.87403005227281</v>
      </c>
      <c r="O35" s="70">
        <v>117.37746855982675</v>
      </c>
      <c r="P35" s="70">
        <v>109.31617484068646</v>
      </c>
      <c r="Q35" s="70">
        <v>112.09640802875832</v>
      </c>
      <c r="R35" s="70">
        <v>116.08923185037911</v>
      </c>
      <c r="S35" s="70">
        <v>121.37587930636448</v>
      </c>
      <c r="T35" s="70">
        <v>119.85022560757965</v>
      </c>
      <c r="U35" s="70">
        <v>117.83272603204686</v>
      </c>
      <c r="V35" s="70">
        <v>119.24787865075947</v>
      </c>
      <c r="W35" s="70">
        <v>121.99156351345664</v>
      </c>
      <c r="X35" s="70">
        <v>118.47694252067772</v>
      </c>
      <c r="Y35" s="70">
        <v>99.86339034384315</v>
      </c>
      <c r="Z35" s="70">
        <v>89.434380366085776</v>
      </c>
      <c r="AA35" s="70">
        <v>95.363404569802952</v>
      </c>
      <c r="AB35" s="70">
        <v>90.781771580476644</v>
      </c>
      <c r="AC35" s="70">
        <v>78.752746123136745</v>
      </c>
      <c r="AD35" s="70">
        <v>67.009770818121865</v>
      </c>
      <c r="AE35" s="70">
        <v>66.802028936418466</v>
      </c>
      <c r="AF35" s="70">
        <v>62.748747871304857</v>
      </c>
      <c r="AG35" s="70">
        <v>67.825972328274702</v>
      </c>
      <c r="AH35" s="70">
        <v>71.029075138468613</v>
      </c>
      <c r="AI35" s="70">
        <v>67.540149996497433</v>
      </c>
      <c r="AJ35" s="70">
        <v>61.629281598878066</v>
      </c>
      <c r="AK35" s="70">
        <v>66.144726534722267</v>
      </c>
    </row>
    <row r="36" spans="1:37" x14ac:dyDescent="0.35">
      <c r="A36" s="67" t="s">
        <v>34</v>
      </c>
      <c r="B36" s="68" t="str">
        <f t="shared" si="0"/>
        <v/>
      </c>
      <c r="C36" s="68" t="s">
        <v>51</v>
      </c>
      <c r="D36" s="69"/>
      <c r="E36" s="70">
        <v>3089.1634435910846</v>
      </c>
      <c r="F36" s="70">
        <v>3089.1634435910846</v>
      </c>
      <c r="G36" s="70">
        <v>2969.2368503206203</v>
      </c>
      <c r="H36" s="70">
        <v>2481.6801741505119</v>
      </c>
      <c r="I36" s="70">
        <v>2286.9009436350061</v>
      </c>
      <c r="J36" s="70">
        <v>1940.6558658415422</v>
      </c>
      <c r="K36" s="70">
        <v>1811.5595199297834</v>
      </c>
      <c r="L36" s="70">
        <v>1693.7857316606166</v>
      </c>
      <c r="M36" s="70">
        <v>1500.686282358623</v>
      </c>
      <c r="N36" s="70">
        <v>1459.6457693453099</v>
      </c>
      <c r="O36" s="70">
        <v>1444.0502380306298</v>
      </c>
      <c r="P36" s="70">
        <v>1421.7441142781961</v>
      </c>
      <c r="Q36" s="70">
        <v>1404.3823656257971</v>
      </c>
      <c r="R36" s="70">
        <v>1358.516064801029</v>
      </c>
      <c r="S36" s="70">
        <v>1386.4941434703499</v>
      </c>
      <c r="T36" s="70">
        <v>1408.5004116687101</v>
      </c>
      <c r="U36" s="70">
        <v>1430.9136584361261</v>
      </c>
      <c r="V36" s="70">
        <v>1490.7441579023578</v>
      </c>
      <c r="W36" s="70">
        <v>1471.1623416053972</v>
      </c>
      <c r="X36" s="70">
        <v>1463.3638076898676</v>
      </c>
      <c r="Y36" s="70">
        <v>1255.332957815715</v>
      </c>
      <c r="Z36" s="70">
        <v>1321.3272925414165</v>
      </c>
      <c r="AA36" s="70">
        <v>1425.3905148767112</v>
      </c>
      <c r="AB36" s="70">
        <v>1439.4695728321674</v>
      </c>
      <c r="AC36" s="70">
        <v>1429.1729233969531</v>
      </c>
      <c r="AD36" s="70">
        <v>1380.2107651639171</v>
      </c>
      <c r="AE36" s="70">
        <v>1450.0533743941573</v>
      </c>
      <c r="AF36" s="70">
        <v>1418.6577612007252</v>
      </c>
      <c r="AG36" s="70">
        <v>1479.737129096598</v>
      </c>
      <c r="AH36" s="70">
        <v>1567.9526577903266</v>
      </c>
      <c r="AI36" s="70">
        <v>1586.0157041763905</v>
      </c>
      <c r="AJ36" s="70">
        <v>1503.8019796252545</v>
      </c>
      <c r="AK36" s="70">
        <v>1671.7746582446657</v>
      </c>
    </row>
    <row r="37" spans="1:37" x14ac:dyDescent="0.35">
      <c r="A37" s="67" t="s">
        <v>35</v>
      </c>
      <c r="B37" s="68" t="str">
        <f t="shared" si="0"/>
        <v/>
      </c>
      <c r="C37" s="68" t="s">
        <v>51</v>
      </c>
      <c r="D37" s="69" t="s">
        <v>51</v>
      </c>
      <c r="E37" s="70">
        <v>64.405865332934155</v>
      </c>
      <c r="F37" s="70">
        <v>64.405865332934155</v>
      </c>
      <c r="G37" s="70">
        <v>54.176428812652894</v>
      </c>
      <c r="H37" s="70">
        <v>47.823960841950502</v>
      </c>
      <c r="I37" s="70">
        <v>44.650871838626216</v>
      </c>
      <c r="J37" s="70">
        <v>42.652701695358829</v>
      </c>
      <c r="K37" s="70">
        <v>43.693025346741024</v>
      </c>
      <c r="L37" s="70">
        <v>43.596785689652414</v>
      </c>
      <c r="M37" s="70">
        <v>43.626532809939221</v>
      </c>
      <c r="N37" s="70">
        <v>41.855215896064301</v>
      </c>
      <c r="O37" s="70">
        <v>41.430891395361741</v>
      </c>
      <c r="P37" s="70">
        <v>39.590853103301882</v>
      </c>
      <c r="Q37" s="70">
        <v>42.54394094098177</v>
      </c>
      <c r="R37" s="70">
        <v>40.678196085030542</v>
      </c>
      <c r="S37" s="70">
        <v>41.351383968831939</v>
      </c>
      <c r="T37" s="70">
        <v>42.039414657074424</v>
      </c>
      <c r="U37" s="70">
        <v>45.916292902821311</v>
      </c>
      <c r="V37" s="70">
        <v>42.583123212082633</v>
      </c>
      <c r="W37" s="70">
        <v>41.304387644277014</v>
      </c>
      <c r="X37" s="70">
        <v>42.914844130195753</v>
      </c>
      <c r="Y37" s="70">
        <v>38.8823686953574</v>
      </c>
      <c r="Z37" s="70">
        <v>40.553886307820974</v>
      </c>
      <c r="AA37" s="70">
        <v>39.276247297086101</v>
      </c>
      <c r="AB37" s="70">
        <v>35.790111377038919</v>
      </c>
      <c r="AC37" s="70">
        <v>34.7001334107714</v>
      </c>
      <c r="AD37" s="70">
        <v>34.907748955360816</v>
      </c>
      <c r="AE37" s="70">
        <v>35.11374721801505</v>
      </c>
      <c r="AF37" s="70">
        <v>35.489601553774989</v>
      </c>
      <c r="AG37" s="70">
        <v>36.694592245687147</v>
      </c>
      <c r="AH37" s="70">
        <v>37.524997164343148</v>
      </c>
      <c r="AI37" s="70">
        <v>34.440929535183322</v>
      </c>
      <c r="AJ37" s="70">
        <v>29.492556126068333</v>
      </c>
      <c r="AK37" s="70">
        <v>33.56866463729542</v>
      </c>
    </row>
    <row r="38" spans="1:37" x14ac:dyDescent="0.35">
      <c r="A38" s="67" t="s">
        <v>36</v>
      </c>
      <c r="B38" s="68" t="str">
        <f t="shared" si="0"/>
        <v/>
      </c>
      <c r="C38" s="68" t="s">
        <v>51</v>
      </c>
      <c r="D38" s="68" t="s">
        <v>51</v>
      </c>
      <c r="E38" s="70">
        <v>15.842068106089211</v>
      </c>
      <c r="F38" s="70">
        <v>14.403089659942387</v>
      </c>
      <c r="G38" s="70">
        <v>12.700244873754629</v>
      </c>
      <c r="H38" s="70">
        <v>12.568573661905463</v>
      </c>
      <c r="I38" s="70">
        <v>12.804008083120356</v>
      </c>
      <c r="J38" s="70">
        <v>13.032087386300914</v>
      </c>
      <c r="K38" s="70">
        <v>13.727256870411303</v>
      </c>
      <c r="L38" s="70">
        <v>13.754335789148396</v>
      </c>
      <c r="M38" s="70">
        <v>14.083104753921337</v>
      </c>
      <c r="N38" s="70">
        <v>13.536549851788138</v>
      </c>
      <c r="O38" s="70">
        <v>12.884623896113915</v>
      </c>
      <c r="P38" s="70">
        <v>12.568627152365481</v>
      </c>
      <c r="Q38" s="70">
        <v>13.791495413737142</v>
      </c>
      <c r="R38" s="70">
        <v>12.952964347563359</v>
      </c>
      <c r="S38" s="70">
        <v>12.928293648810518</v>
      </c>
      <c r="T38" s="70">
        <v>13.201208727396654</v>
      </c>
      <c r="U38" s="70">
        <v>13.41880468991817</v>
      </c>
      <c r="V38" s="70">
        <v>13.591939072728492</v>
      </c>
      <c r="W38" s="70">
        <v>13.464518119109822</v>
      </c>
      <c r="X38" s="70">
        <v>14.43857227192683</v>
      </c>
      <c r="Y38" s="70">
        <v>12.327476985607129</v>
      </c>
      <c r="Z38" s="70">
        <v>12.631153308180023</v>
      </c>
      <c r="AA38" s="70">
        <v>12.648314619701305</v>
      </c>
      <c r="AB38" s="70">
        <v>12.076272180004693</v>
      </c>
      <c r="AC38" s="70">
        <v>13.074676159070467</v>
      </c>
      <c r="AD38" s="70">
        <v>17.43514891313097</v>
      </c>
      <c r="AE38" s="70">
        <v>17.720906284650553</v>
      </c>
      <c r="AF38" s="70">
        <v>18.746761344429355</v>
      </c>
      <c r="AG38" s="70">
        <v>18.819897802539405</v>
      </c>
      <c r="AH38" s="70">
        <v>18.73535924273444</v>
      </c>
      <c r="AI38" s="70">
        <v>13.860006129248053</v>
      </c>
      <c r="AJ38" s="70">
        <v>12.832053447886317</v>
      </c>
      <c r="AK38" s="70">
        <v>13.000717990976211</v>
      </c>
    </row>
    <row r="39" spans="1:37" x14ac:dyDescent="0.35">
      <c r="A39" s="67" t="s">
        <v>37</v>
      </c>
      <c r="B39" s="68" t="str">
        <f t="shared" si="0"/>
        <v>Y</v>
      </c>
      <c r="C39" s="69"/>
      <c r="D39" s="68" t="s">
        <v>51</v>
      </c>
      <c r="E39" s="70">
        <v>253.81427969066937</v>
      </c>
      <c r="F39" s="70">
        <v>253.81427969066937</v>
      </c>
      <c r="G39" s="70">
        <v>261.36991493321801</v>
      </c>
      <c r="H39" s="70">
        <v>270.60859138245149</v>
      </c>
      <c r="I39" s="70">
        <v>259.34247839068115</v>
      </c>
      <c r="J39" s="70">
        <v>276.73253566139221</v>
      </c>
      <c r="K39" s="70">
        <v>290.57625137156515</v>
      </c>
      <c r="L39" s="70">
        <v>281.301915321629</v>
      </c>
      <c r="M39" s="70">
        <v>295.43620455917943</v>
      </c>
      <c r="N39" s="70">
        <v>304.31669661900492</v>
      </c>
      <c r="O39" s="70">
        <v>326.92570217382058</v>
      </c>
      <c r="P39" s="70">
        <v>339.87956337333321</v>
      </c>
      <c r="Q39" s="70">
        <v>336.73808414585176</v>
      </c>
      <c r="R39" s="70">
        <v>356.37569628101522</v>
      </c>
      <c r="S39" s="70">
        <v>364.05047589864341</v>
      </c>
      <c r="T39" s="70">
        <v>378.95754155464215</v>
      </c>
      <c r="U39" s="70">
        <v>394.37796331339621</v>
      </c>
      <c r="V39" s="70">
        <v>385.33634439077605</v>
      </c>
      <c r="W39" s="70">
        <v>398.66457247022618</v>
      </c>
      <c r="X39" s="70">
        <v>365.11678962402914</v>
      </c>
      <c r="Y39" s="70">
        <v>328.155120902867</v>
      </c>
      <c r="Z39" s="70">
        <v>310.50742059357356</v>
      </c>
      <c r="AA39" s="70">
        <v>311.07132259385844</v>
      </c>
      <c r="AB39" s="70">
        <v>306.46384902133889</v>
      </c>
      <c r="AC39" s="70">
        <v>280.19047507808563</v>
      </c>
      <c r="AD39" s="70">
        <v>279.804256933381</v>
      </c>
      <c r="AE39" s="70">
        <v>289.06489287855095</v>
      </c>
      <c r="AF39" s="70">
        <v>276.86190802723917</v>
      </c>
      <c r="AG39" s="70">
        <v>289.396862015919</v>
      </c>
      <c r="AH39" s="70">
        <v>282.76568678944392</v>
      </c>
      <c r="AI39" s="70">
        <v>264.58477956130321</v>
      </c>
      <c r="AJ39" s="70">
        <v>228.14960499440843</v>
      </c>
      <c r="AK39" s="70">
        <v>244.32582957514146</v>
      </c>
    </row>
    <row r="40" spans="1:37" x14ac:dyDescent="0.35">
      <c r="A40" s="67" t="s">
        <v>38</v>
      </c>
      <c r="B40" s="68" t="str">
        <f t="shared" si="0"/>
        <v>Y</v>
      </c>
      <c r="C40" s="69"/>
      <c r="D40" s="68" t="s">
        <v>51</v>
      </c>
      <c r="E40" s="70">
        <v>25.142834158406789</v>
      </c>
      <c r="F40" s="70">
        <v>25.142834158406789</v>
      </c>
      <c r="G40" s="70">
        <v>25.52046475633486</v>
      </c>
      <c r="H40" s="70">
        <v>26.170768607035559</v>
      </c>
      <c r="I40" s="70">
        <v>30.379989453035055</v>
      </c>
      <c r="J40" s="70">
        <v>31.342629829135046</v>
      </c>
      <c r="K40" s="70">
        <v>30.685786305752963</v>
      </c>
      <c r="L40" s="70">
        <v>32.025637285577545</v>
      </c>
      <c r="M40" s="70">
        <v>26.335696690017748</v>
      </c>
      <c r="N40" s="70">
        <v>26.133258031049603</v>
      </c>
      <c r="O40" s="70">
        <v>22.630527371774537</v>
      </c>
      <c r="P40" s="70">
        <v>20.143142179480279</v>
      </c>
      <c r="Q40" s="70">
        <v>20.033100650863084</v>
      </c>
      <c r="R40" s="70">
        <v>21.644823819843083</v>
      </c>
      <c r="S40" s="70">
        <v>24.764655274987597</v>
      </c>
      <c r="T40" s="70">
        <v>26.515550856672199</v>
      </c>
      <c r="U40" s="70">
        <v>23.155751553820938</v>
      </c>
      <c r="V40" s="70">
        <v>15.774653471361882</v>
      </c>
      <c r="W40" s="70">
        <v>16.724570029206646</v>
      </c>
      <c r="X40" s="70">
        <v>14.586199543705392</v>
      </c>
      <c r="Y40" s="70">
        <v>10.475819538935863</v>
      </c>
      <c r="Z40" s="70">
        <v>14.087653919425193</v>
      </c>
      <c r="AA40" s="70">
        <v>8.8440132581327244</v>
      </c>
      <c r="AB40" s="70">
        <v>5.8567867131830296</v>
      </c>
      <c r="AC40" s="70">
        <v>6.0174808611445512</v>
      </c>
      <c r="AD40" s="70">
        <v>5.8045307855395052</v>
      </c>
      <c r="AE40" s="70">
        <v>7.1452961397675407</v>
      </c>
      <c r="AF40" s="70">
        <v>8.2520000948833303</v>
      </c>
      <c r="AG40" s="70">
        <v>13.772653288834427</v>
      </c>
      <c r="AH40" s="70">
        <v>16.333479798561413</v>
      </c>
      <c r="AI40" s="70">
        <v>12.351597434636393</v>
      </c>
      <c r="AJ40" s="70">
        <v>4.9274085459976948</v>
      </c>
      <c r="AK40" s="70">
        <v>6.1058661082541992</v>
      </c>
    </row>
    <row r="41" spans="1:37" x14ac:dyDescent="0.35">
      <c r="A41" s="67" t="s">
        <v>39</v>
      </c>
      <c r="B41" s="68" t="str">
        <f t="shared" si="0"/>
        <v>Y</v>
      </c>
      <c r="C41" s="69"/>
      <c r="D41" s="68"/>
      <c r="E41" s="70">
        <v>53.170088531692144</v>
      </c>
      <c r="F41" s="70">
        <v>53.170088531692144</v>
      </c>
      <c r="G41" s="70">
        <v>51.926775595479796</v>
      </c>
      <c r="H41" s="70">
        <v>52.558946474302829</v>
      </c>
      <c r="I41" s="70">
        <v>49.705156970732652</v>
      </c>
      <c r="J41" s="70">
        <v>49.942986008953952</v>
      </c>
      <c r="K41" s="70">
        <v>50.023172607651382</v>
      </c>
      <c r="L41" s="70">
        <v>49.012239995384327</v>
      </c>
      <c r="M41" s="70">
        <v>49.492476500805232</v>
      </c>
      <c r="N41" s="70">
        <v>51.971239738894717</v>
      </c>
      <c r="O41" s="70">
        <v>52.178765625019935</v>
      </c>
      <c r="P41" s="70">
        <v>59.103947436541716</v>
      </c>
      <c r="Q41" s="70">
        <v>54.531054574586321</v>
      </c>
      <c r="R41" s="70">
        <v>51.220414535918806</v>
      </c>
      <c r="S41" s="70">
        <v>52.318424495427742</v>
      </c>
      <c r="T41" s="70">
        <v>52.832844264298849</v>
      </c>
      <c r="U41" s="70">
        <v>53.198938694357167</v>
      </c>
      <c r="V41" s="70">
        <v>53.83682664069822</v>
      </c>
      <c r="W41" s="70">
        <v>52.981472871565515</v>
      </c>
      <c r="X41" s="70">
        <v>53.152430957171347</v>
      </c>
      <c r="Y41" s="70">
        <v>50.567222491241246</v>
      </c>
      <c r="Z41" s="70">
        <v>52.499631965178658</v>
      </c>
      <c r="AA41" s="70">
        <v>50.202886108124723</v>
      </c>
      <c r="AB41" s="70">
        <v>49.999903586275458</v>
      </c>
      <c r="AC41" s="70">
        <v>51.618726248826391</v>
      </c>
      <c r="AD41" s="70">
        <v>49.264358907177872</v>
      </c>
      <c r="AE41" s="70">
        <v>46.949059724823982</v>
      </c>
      <c r="AF41" s="70">
        <v>47.23192001758671</v>
      </c>
      <c r="AG41" s="70">
        <v>46.559431929053737</v>
      </c>
      <c r="AH41" s="70">
        <v>45.653886607708934</v>
      </c>
      <c r="AI41" s="70">
        <v>44.704051846877391</v>
      </c>
      <c r="AJ41" s="70">
        <v>42.363058745342521</v>
      </c>
      <c r="AK41" s="70">
        <v>43.260639747238713</v>
      </c>
    </row>
    <row r="42" spans="1:37" x14ac:dyDescent="0.35">
      <c r="A42" s="67" t="s">
        <v>40</v>
      </c>
      <c r="B42" s="68" t="str">
        <f t="shared" si="0"/>
        <v>Y</v>
      </c>
      <c r="C42" s="69"/>
      <c r="D42" s="69"/>
      <c r="E42" s="70">
        <v>153.01519538037715</v>
      </c>
      <c r="F42" s="70">
        <v>153.01519538037715</v>
      </c>
      <c r="G42" s="70">
        <v>159.42158157517576</v>
      </c>
      <c r="H42" s="70">
        <v>165.65891453012014</v>
      </c>
      <c r="I42" s="70">
        <v>174.16863459352837</v>
      </c>
      <c r="J42" s="70">
        <v>166.3742021356787</v>
      </c>
      <c r="K42" s="70">
        <v>180.48314773789545</v>
      </c>
      <c r="L42" s="70">
        <v>200.45345442426097</v>
      </c>
      <c r="M42" s="70">
        <v>208.36532557885408</v>
      </c>
      <c r="N42" s="70">
        <v>209.70676257227808</v>
      </c>
      <c r="O42" s="70">
        <v>206.58447909536059</v>
      </c>
      <c r="P42" s="70">
        <v>230.865091059066</v>
      </c>
      <c r="Q42" s="70">
        <v>208.95656063301863</v>
      </c>
      <c r="R42" s="70">
        <v>216.34181662404842</v>
      </c>
      <c r="S42" s="70">
        <v>233.63614605665677</v>
      </c>
      <c r="T42" s="70">
        <v>244.73692179220586</v>
      </c>
      <c r="U42" s="70">
        <v>265.7965610362977</v>
      </c>
      <c r="V42" s="70">
        <v>286.54750243790699</v>
      </c>
      <c r="W42" s="70">
        <v>319.91730010932531</v>
      </c>
      <c r="X42" s="70">
        <v>320.57780656090375</v>
      </c>
      <c r="Y42" s="70">
        <v>324.327646925426</v>
      </c>
      <c r="Z42" s="70">
        <v>326.91268548160548</v>
      </c>
      <c r="AA42" s="70">
        <v>353.03573037147527</v>
      </c>
      <c r="AB42" s="70">
        <v>374.7993473493691</v>
      </c>
      <c r="AC42" s="70">
        <v>363.7074766793686</v>
      </c>
      <c r="AD42" s="70">
        <v>382.61201572113936</v>
      </c>
      <c r="AE42" s="70">
        <v>402.16096764338226</v>
      </c>
      <c r="AF42" s="70">
        <v>427.99760783839974</v>
      </c>
      <c r="AG42" s="70">
        <v>453.60679388920175</v>
      </c>
      <c r="AH42" s="70">
        <v>453.35578640542667</v>
      </c>
      <c r="AI42" s="70">
        <v>446.00558892238769</v>
      </c>
      <c r="AJ42" s="70">
        <v>467.04320541096797</v>
      </c>
      <c r="AK42" s="70">
        <v>517.24399047008433</v>
      </c>
    </row>
    <row r="43" spans="1:37" x14ac:dyDescent="0.35">
      <c r="A43" s="67" t="s">
        <v>41</v>
      </c>
      <c r="B43" s="68" t="str">
        <f t="shared" si="0"/>
        <v/>
      </c>
      <c r="C43" s="68" t="s">
        <v>51</v>
      </c>
      <c r="D43" s="69"/>
      <c r="E43" s="70">
        <v>911.3939717345288</v>
      </c>
      <c r="F43" s="70">
        <v>911.3939717345288</v>
      </c>
      <c r="G43" s="70">
        <v>816.83207910088197</v>
      </c>
      <c r="H43" s="70">
        <v>761.95425908341417</v>
      </c>
      <c r="I43" s="70">
        <v>678.27014577174737</v>
      </c>
      <c r="J43" s="70">
        <v>567.92751278735545</v>
      </c>
      <c r="K43" s="70">
        <v>529.98233550799114</v>
      </c>
      <c r="L43" s="70">
        <v>487.69677333826996</v>
      </c>
      <c r="M43" s="70">
        <v>477.16514924627074</v>
      </c>
      <c r="N43" s="70">
        <v>452.81470989183134</v>
      </c>
      <c r="O43" s="70">
        <v>418.75255121136144</v>
      </c>
      <c r="P43" s="70">
        <v>405.00498572272693</v>
      </c>
      <c r="Q43" s="70">
        <v>428.63181504296756</v>
      </c>
      <c r="R43" s="70">
        <v>416.23324601770491</v>
      </c>
      <c r="S43" s="70">
        <v>419.05842489746686</v>
      </c>
      <c r="T43" s="70">
        <v>433.54563596802046</v>
      </c>
      <c r="U43" s="70">
        <v>433.455730641549</v>
      </c>
      <c r="V43" s="70">
        <v>448.03728658810076</v>
      </c>
      <c r="W43" s="70">
        <v>449.34436205932934</v>
      </c>
      <c r="X43" s="70">
        <v>451.99110799103897</v>
      </c>
      <c r="Y43" s="70">
        <v>385.78526986245373</v>
      </c>
      <c r="Z43" s="70">
        <v>398.34895466656792</v>
      </c>
      <c r="AA43" s="70">
        <v>437.35872895156371</v>
      </c>
      <c r="AB43" s="70">
        <v>422.86348159322483</v>
      </c>
      <c r="AC43" s="70">
        <v>428.2299218688093</v>
      </c>
      <c r="AD43" s="70">
        <v>382.82346477305884</v>
      </c>
      <c r="AE43" s="70">
        <v>338.90873131856358</v>
      </c>
      <c r="AF43" s="70">
        <v>361.95760407551563</v>
      </c>
      <c r="AG43" s="70">
        <v>336.72630552645791</v>
      </c>
      <c r="AH43" s="70">
        <v>364.73131638503804</v>
      </c>
      <c r="AI43" s="70">
        <v>357.44986286185258</v>
      </c>
      <c r="AJ43" s="70">
        <v>317.63204434453166</v>
      </c>
      <c r="AK43" s="70">
        <v>341.48912536103791</v>
      </c>
    </row>
    <row r="44" spans="1:37" x14ac:dyDescent="0.35">
      <c r="A44" s="67" t="s">
        <v>43</v>
      </c>
      <c r="B44" s="68" t="str">
        <f t="shared" si="0"/>
        <v>Y</v>
      </c>
      <c r="C44" s="69"/>
      <c r="D44" s="69"/>
      <c r="E44" s="70">
        <v>817.45431985819073</v>
      </c>
      <c r="F44" s="70">
        <v>817.45431985819073</v>
      </c>
      <c r="G44" s="70">
        <v>825.81354279025049</v>
      </c>
      <c r="H44" s="70">
        <v>804.7000936534555</v>
      </c>
      <c r="I44" s="70">
        <v>785.14847146321119</v>
      </c>
      <c r="J44" s="70">
        <v>772.52612512864016</v>
      </c>
      <c r="K44" s="70">
        <v>766.46263130393083</v>
      </c>
      <c r="L44" s="70">
        <v>786.18448834300466</v>
      </c>
      <c r="M44" s="70">
        <v>761.47290526853101</v>
      </c>
      <c r="N44" s="70">
        <v>759.2553300847942</v>
      </c>
      <c r="O44" s="70">
        <v>730.37189938101801</v>
      </c>
      <c r="P44" s="70">
        <v>730.24628625521393</v>
      </c>
      <c r="Q44" s="70">
        <v>732.74322429043616</v>
      </c>
      <c r="R44" s="70">
        <v>710.72817802358588</v>
      </c>
      <c r="S44" s="70">
        <v>716.01862634621045</v>
      </c>
      <c r="T44" s="70">
        <v>711.78382936832213</v>
      </c>
      <c r="U44" s="70">
        <v>703.07706157436974</v>
      </c>
      <c r="V44" s="70">
        <v>695.26932671253303</v>
      </c>
      <c r="W44" s="70">
        <v>682.76261711136112</v>
      </c>
      <c r="X44" s="70">
        <v>660.62704307349907</v>
      </c>
      <c r="Y44" s="70">
        <v>603.71673304515059</v>
      </c>
      <c r="Z44" s="70">
        <v>617.48194655046098</v>
      </c>
      <c r="AA44" s="70">
        <v>571.39376856994761</v>
      </c>
      <c r="AB44" s="70">
        <v>587.66205426502313</v>
      </c>
      <c r="AC44" s="70">
        <v>573.31894127874637</v>
      </c>
      <c r="AD44" s="70">
        <v>532.31518388049267</v>
      </c>
      <c r="AE44" s="70">
        <v>514.96971077913736</v>
      </c>
      <c r="AF44" s="70">
        <v>489.45828904416254</v>
      </c>
      <c r="AG44" s="70">
        <v>477.76327026324611</v>
      </c>
      <c r="AH44" s="70">
        <v>469.37703415504217</v>
      </c>
      <c r="AI44" s="70">
        <v>455.06301818663428</v>
      </c>
      <c r="AJ44" s="70">
        <v>410.22403920726043</v>
      </c>
      <c r="AK44" s="70">
        <v>430.65374372311629</v>
      </c>
    </row>
    <row r="45" spans="1:37" x14ac:dyDescent="0.35">
      <c r="A45" s="67" t="s">
        <v>42</v>
      </c>
      <c r="B45" s="68" t="str">
        <f t="shared" si="0"/>
        <v>Y</v>
      </c>
      <c r="C45" s="69"/>
      <c r="D45" s="69"/>
      <c r="E45" s="70">
        <v>5606.376531252693</v>
      </c>
      <c r="F45" s="70">
        <v>5606.376531252693</v>
      </c>
      <c r="G45" s="70">
        <v>5531.2220926783439</v>
      </c>
      <c r="H45" s="70">
        <v>5652.35591754691</v>
      </c>
      <c r="I45" s="70">
        <v>5776.4471978633101</v>
      </c>
      <c r="J45" s="70">
        <v>5871.5865812855754</v>
      </c>
      <c r="K45" s="70">
        <v>5973.1182777879731</v>
      </c>
      <c r="L45" s="70">
        <v>6157.1753592533987</v>
      </c>
      <c r="M45" s="70">
        <v>6229.3540853035838</v>
      </c>
      <c r="N45" s="70">
        <v>6274.6391968929893</v>
      </c>
      <c r="O45" s="70">
        <v>6328.9008944927591</v>
      </c>
      <c r="P45" s="70">
        <v>6533.3747843741667</v>
      </c>
      <c r="Q45" s="70">
        <v>6410.9519488219539</v>
      </c>
      <c r="R45" s="70">
        <v>6496.6647123028924</v>
      </c>
      <c r="S45" s="70">
        <v>6524.5589690061915</v>
      </c>
      <c r="T45" s="70">
        <v>6754.7752931643818</v>
      </c>
      <c r="U45" s="70">
        <v>6696.2637434505068</v>
      </c>
      <c r="V45" s="70">
        <v>6589.4916483861653</v>
      </c>
      <c r="W45" s="70">
        <v>6737.3473157313483</v>
      </c>
      <c r="X45" s="70">
        <v>6531.1272951884685</v>
      </c>
      <c r="Y45" s="70">
        <v>6120.2845395684817</v>
      </c>
      <c r="Z45" s="70">
        <v>6307.176800324899</v>
      </c>
      <c r="AA45" s="70">
        <v>6115.9785358663657</v>
      </c>
      <c r="AB45" s="70">
        <v>5884.9412294510385</v>
      </c>
      <c r="AC45" s="70">
        <v>6092.4396740474212</v>
      </c>
      <c r="AD45" s="70">
        <v>6129.6888696358501</v>
      </c>
      <c r="AE45" s="70">
        <v>6065.4951245029488</v>
      </c>
      <c r="AF45" s="70">
        <v>5763.0946012061841</v>
      </c>
      <c r="AG45" s="70">
        <v>5787.6284316742885</v>
      </c>
      <c r="AH45" s="70">
        <v>5989.7018874265368</v>
      </c>
      <c r="AI45" s="70">
        <v>5913.8717877308072</v>
      </c>
      <c r="AJ45" s="70">
        <v>5249.8052778999008</v>
      </c>
      <c r="AK45" s="70">
        <v>5586.0032587989153</v>
      </c>
    </row>
    <row r="46" spans="1:37" x14ac:dyDescent="0.35">
      <c r="A46" s="67"/>
      <c r="B46" s="68"/>
      <c r="C46" s="69"/>
      <c r="D46" s="69"/>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row>
    <row r="47" spans="1:37" x14ac:dyDescent="0.35">
      <c r="A47" s="71" t="s">
        <v>52</v>
      </c>
      <c r="B47" s="67"/>
      <c r="C47" s="67"/>
      <c r="D47" s="67"/>
      <c r="E47" s="72">
        <f t="shared" ref="E47:AK47" si="1">SUM(E3:E45)</f>
        <v>18444.960930364792</v>
      </c>
      <c r="F47" s="72">
        <f t="shared" si="1"/>
        <v>18238.728511467969</v>
      </c>
      <c r="G47" s="72">
        <f t="shared" si="1"/>
        <v>17711.510121486659</v>
      </c>
      <c r="H47" s="72">
        <f t="shared" si="1"/>
        <v>17089.215142317196</v>
      </c>
      <c r="I47" s="72">
        <f t="shared" si="1"/>
        <v>16769.485205472927</v>
      </c>
      <c r="J47" s="72">
        <f t="shared" si="1"/>
        <v>16387.214721708646</v>
      </c>
      <c r="K47" s="72">
        <f t="shared" si="1"/>
        <v>16383.639186447397</v>
      </c>
      <c r="L47" s="72">
        <f t="shared" si="1"/>
        <v>16551.466482886055</v>
      </c>
      <c r="M47" s="72">
        <f t="shared" si="1"/>
        <v>16367.731660333211</v>
      </c>
      <c r="N47" s="72">
        <f t="shared" si="1"/>
        <v>16249.824314434987</v>
      </c>
      <c r="O47" s="72">
        <f t="shared" si="1"/>
        <v>16153.061225906189</v>
      </c>
      <c r="P47" s="72">
        <f t="shared" si="1"/>
        <v>16501.329385952096</v>
      </c>
      <c r="Q47" s="72">
        <f t="shared" si="1"/>
        <v>16337.25294901553</v>
      </c>
      <c r="R47" s="72">
        <f t="shared" si="1"/>
        <v>16446.999350665756</v>
      </c>
      <c r="S47" s="72">
        <f t="shared" si="1"/>
        <v>16675.448006548486</v>
      </c>
      <c r="T47" s="72">
        <f t="shared" si="1"/>
        <v>16915.113901205172</v>
      </c>
      <c r="U47" s="72">
        <f t="shared" si="1"/>
        <v>16935.906488744266</v>
      </c>
      <c r="V47" s="72">
        <f t="shared" si="1"/>
        <v>16908.773686291759</v>
      </c>
      <c r="W47" s="72">
        <f t="shared" si="1"/>
        <v>17137.637782044749</v>
      </c>
      <c r="X47" s="72">
        <f t="shared" si="1"/>
        <v>16653.363225625108</v>
      </c>
      <c r="Y47" s="72">
        <f t="shared" si="1"/>
        <v>15433.992489046932</v>
      </c>
      <c r="Z47" s="72">
        <f t="shared" si="1"/>
        <v>15892.040083686901</v>
      </c>
      <c r="AA47" s="72">
        <f t="shared" si="1"/>
        <v>15734.758951328571</v>
      </c>
      <c r="AB47" s="72">
        <f t="shared" si="1"/>
        <v>15492.808937003741</v>
      </c>
      <c r="AC47" s="72">
        <f t="shared" si="1"/>
        <v>15589.22458599323</v>
      </c>
      <c r="AD47" s="72">
        <f t="shared" si="1"/>
        <v>15338.932983170922</v>
      </c>
      <c r="AE47" s="72">
        <f t="shared" si="1"/>
        <v>15356.452212959564</v>
      </c>
      <c r="AF47" s="72">
        <f t="shared" si="1"/>
        <v>14984.588226982229</v>
      </c>
      <c r="AG47" s="72">
        <f t="shared" si="1"/>
        <v>15167.912304999692</v>
      </c>
      <c r="AH47" s="72">
        <f t="shared" si="1"/>
        <v>15373.955605223829</v>
      </c>
      <c r="AI47" s="72">
        <f t="shared" si="1"/>
        <v>15053.456324486855</v>
      </c>
      <c r="AJ47" s="72">
        <f t="shared" si="1"/>
        <v>13778.044076014759</v>
      </c>
      <c r="AK47" s="72">
        <f t="shared" si="1"/>
        <v>14570.45183162389</v>
      </c>
    </row>
    <row r="48" spans="1:37" x14ac:dyDescent="0.35">
      <c r="A48" s="71" t="s">
        <v>90</v>
      </c>
      <c r="B48" s="67"/>
      <c r="C48" s="67"/>
      <c r="D48" s="67"/>
      <c r="E48" s="72">
        <f>SUMIF($B$3:$B$45,"Y",E3:E45)</f>
        <v>12506.119597930836</v>
      </c>
      <c r="F48" s="72">
        <f>SUMIF($B$3:$B$45,"Y",F3:F45)</f>
        <v>12506.119597930836</v>
      </c>
      <c r="G48" s="72">
        <f t="shared" ref="G48:AK48" si="2">SUMIF($B$3:$B$45,"Y",G3:G45)</f>
        <v>12328.657759355883</v>
      </c>
      <c r="H48" s="72">
        <f t="shared" si="2"/>
        <v>12355.1179557959</v>
      </c>
      <c r="I48" s="72">
        <f t="shared" si="2"/>
        <v>12403.420255794055</v>
      </c>
      <c r="J48" s="72">
        <f t="shared" si="2"/>
        <v>12566.004332730596</v>
      </c>
      <c r="K48" s="72">
        <f t="shared" si="2"/>
        <v>12739.470961096422</v>
      </c>
      <c r="L48" s="72">
        <f t="shared" si="2"/>
        <v>13054.754217715297</v>
      </c>
      <c r="M48" s="72">
        <f t="shared" si="2"/>
        <v>13082.816702345524</v>
      </c>
      <c r="N48" s="72">
        <f t="shared" si="2"/>
        <v>13099.52862930001</v>
      </c>
      <c r="O48" s="72">
        <f t="shared" si="2"/>
        <v>13133.637439656217</v>
      </c>
      <c r="P48" s="72">
        <f t="shared" si="2"/>
        <v>13507.410245839908</v>
      </c>
      <c r="Q48" s="72">
        <f t="shared" si="2"/>
        <v>13314.509604420638</v>
      </c>
      <c r="R48" s="72">
        <f t="shared" si="2"/>
        <v>13483.94594681715</v>
      </c>
      <c r="S48" s="72">
        <f t="shared" si="2"/>
        <v>13621.135771506077</v>
      </c>
      <c r="T48" s="72">
        <f t="shared" si="2"/>
        <v>13816.84747328396</v>
      </c>
      <c r="U48" s="72">
        <f t="shared" si="2"/>
        <v>13799.414853144095</v>
      </c>
      <c r="V48" s="72">
        <f t="shared" si="2"/>
        <v>13645.193457098849</v>
      </c>
      <c r="W48" s="72">
        <f t="shared" si="2"/>
        <v>13887.287051371844</v>
      </c>
      <c r="X48" s="72">
        <f t="shared" si="2"/>
        <v>13439.483018546311</v>
      </c>
      <c r="Y48" s="72">
        <f t="shared" si="2"/>
        <v>12586.371074418783</v>
      </c>
      <c r="Z48" s="72">
        <f t="shared" si="2"/>
        <v>12928.978493694842</v>
      </c>
      <c r="AA48" s="72">
        <f t="shared" si="2"/>
        <v>12650.757432670216</v>
      </c>
      <c r="AB48" s="72">
        <f t="shared" si="2"/>
        <v>12446.862226764282</v>
      </c>
      <c r="AC48" s="72">
        <f t="shared" si="2"/>
        <v>12583.030803799313</v>
      </c>
      <c r="AD48" s="72">
        <f t="shared" si="2"/>
        <v>12414.120688517676</v>
      </c>
      <c r="AE48" s="72">
        <f t="shared" si="2"/>
        <v>12391.410752886055</v>
      </c>
      <c r="AF48" s="72">
        <f t="shared" si="2"/>
        <v>12024.620127893661</v>
      </c>
      <c r="AG48" s="72">
        <f t="shared" si="2"/>
        <v>12112.454347793453</v>
      </c>
      <c r="AH48" s="72">
        <f t="shared" si="2"/>
        <v>12182.256572598679</v>
      </c>
      <c r="AI48" s="72">
        <f t="shared" si="2"/>
        <v>11909.197452970082</v>
      </c>
      <c r="AJ48" s="72">
        <f t="shared" si="2"/>
        <v>10829.966365864017</v>
      </c>
      <c r="AK48" s="72">
        <f t="shared" si="2"/>
        <v>11385.422039555515</v>
      </c>
    </row>
    <row r="49" spans="1:37" x14ac:dyDescent="0.35">
      <c r="A49" s="71" t="s">
        <v>49</v>
      </c>
      <c r="B49" s="67"/>
      <c r="C49" s="67"/>
      <c r="D49" s="67"/>
      <c r="E49" s="72">
        <f>SUMIF($C$3:$C$45,"Y",E3:E45)</f>
        <v>5938.8413324339563</v>
      </c>
      <c r="F49" s="72">
        <f t="shared" ref="F49:AK49" si="3">SUMIF($C$3:$C$45,"Y",F3:F45)</f>
        <v>5732.608913537133</v>
      </c>
      <c r="G49" s="72">
        <f t="shared" si="3"/>
        <v>5382.8523621307759</v>
      </c>
      <c r="H49" s="72">
        <f t="shared" si="3"/>
        <v>4734.0971865212987</v>
      </c>
      <c r="I49" s="72">
        <f t="shared" si="3"/>
        <v>4366.0649496788719</v>
      </c>
      <c r="J49" s="72">
        <f t="shared" si="3"/>
        <v>3821.2103889780483</v>
      </c>
      <c r="K49" s="72">
        <f t="shared" si="3"/>
        <v>3644.1682253509739</v>
      </c>
      <c r="L49" s="72">
        <f t="shared" si="3"/>
        <v>3496.7122651707568</v>
      </c>
      <c r="M49" s="72">
        <f t="shared" si="3"/>
        <v>3284.9149579876848</v>
      </c>
      <c r="N49" s="72">
        <f t="shared" si="3"/>
        <v>3150.2956851349795</v>
      </c>
      <c r="O49" s="72">
        <f t="shared" si="3"/>
        <v>3019.4237862499726</v>
      </c>
      <c r="P49" s="72">
        <f t="shared" si="3"/>
        <v>2993.9191401121861</v>
      </c>
      <c r="Q49" s="72">
        <f t="shared" si="3"/>
        <v>3022.7433445948909</v>
      </c>
      <c r="R49" s="72">
        <f t="shared" si="3"/>
        <v>2963.0534038486053</v>
      </c>
      <c r="S49" s="72">
        <f t="shared" si="3"/>
        <v>3054.3122350424105</v>
      </c>
      <c r="T49" s="72">
        <f t="shared" si="3"/>
        <v>3098.2664279212131</v>
      </c>
      <c r="U49" s="72">
        <f t="shared" si="3"/>
        <v>3136.4916356001704</v>
      </c>
      <c r="V49" s="72">
        <f t="shared" si="3"/>
        <v>3263.5802291929131</v>
      </c>
      <c r="W49" s="72">
        <f t="shared" si="3"/>
        <v>3250.3507306729043</v>
      </c>
      <c r="X49" s="72">
        <f t="shared" si="3"/>
        <v>3213.8802070787965</v>
      </c>
      <c r="Y49" s="72">
        <f t="shared" si="3"/>
        <v>2847.6214146281482</v>
      </c>
      <c r="Z49" s="72">
        <f t="shared" si="3"/>
        <v>2963.0615899920595</v>
      </c>
      <c r="AA49" s="72">
        <f t="shared" si="3"/>
        <v>3084.0015186583541</v>
      </c>
      <c r="AB49" s="72">
        <f t="shared" si="3"/>
        <v>3045.9467102394592</v>
      </c>
      <c r="AC49" s="72">
        <f t="shared" si="3"/>
        <v>3006.1937821939155</v>
      </c>
      <c r="AD49" s="72">
        <f t="shared" si="3"/>
        <v>2924.8122946532412</v>
      </c>
      <c r="AE49" s="72">
        <f t="shared" si="3"/>
        <v>2965.0414600735098</v>
      </c>
      <c r="AF49" s="72">
        <f t="shared" si="3"/>
        <v>2959.9680990885649</v>
      </c>
      <c r="AG49" s="72">
        <f t="shared" si="3"/>
        <v>3055.4579572062407</v>
      </c>
      <c r="AH49" s="72">
        <f t="shared" si="3"/>
        <v>3191.6990326251512</v>
      </c>
      <c r="AI49" s="72">
        <f t="shared" si="3"/>
        <v>3144.2588715167744</v>
      </c>
      <c r="AJ49" s="72">
        <f t="shared" si="3"/>
        <v>2948.0777101507438</v>
      </c>
      <c r="AK49" s="72">
        <f t="shared" si="3"/>
        <v>3185.0297920683752</v>
      </c>
    </row>
    <row r="50" spans="1:37" x14ac:dyDescent="0.35">
      <c r="A50" s="71" t="s">
        <v>48</v>
      </c>
      <c r="B50" s="67"/>
      <c r="C50" s="67"/>
      <c r="D50" s="67"/>
      <c r="E50" s="72">
        <f>SUMIF($D$3:$D$45,"Y",E3:E45)</f>
        <v>4862.7846436107939</v>
      </c>
      <c r="F50" s="72">
        <f t="shared" ref="F50:AK50" si="4">SUMIF($D$3:$D$45,"Y",F3:F45)</f>
        <v>4656.5522247139716</v>
      </c>
      <c r="G50" s="72">
        <f t="shared" si="4"/>
        <v>4448.9560316624766</v>
      </c>
      <c r="H50" s="72">
        <f t="shared" si="4"/>
        <v>4324.502644803033</v>
      </c>
      <c r="I50" s="72">
        <f t="shared" si="4"/>
        <v>4231.3449431895624</v>
      </c>
      <c r="J50" s="72">
        <f t="shared" si="4"/>
        <v>4216.55739507813</v>
      </c>
      <c r="K50" s="72">
        <f t="shared" si="4"/>
        <v>4243.4225815492746</v>
      </c>
      <c r="L50" s="72">
        <f t="shared" si="4"/>
        <v>4316.381627828122</v>
      </c>
      <c r="M50" s="72">
        <f t="shared" si="4"/>
        <v>4252.8716383101628</v>
      </c>
      <c r="N50" s="72">
        <f t="shared" si="4"/>
        <v>4200.6230709674619</v>
      </c>
      <c r="O50" s="72">
        <f t="shared" si="4"/>
        <v>4110.772948517988</v>
      </c>
      <c r="P50" s="72">
        <f t="shared" si="4"/>
        <v>4147.3562980082779</v>
      </c>
      <c r="Q50" s="72">
        <f t="shared" si="4"/>
        <v>4147.4649523507396</v>
      </c>
      <c r="R50" s="72">
        <f t="shared" si="4"/>
        <v>4166.3031078483018</v>
      </c>
      <c r="S50" s="72">
        <f t="shared" si="4"/>
        <v>4257.2713951545011</v>
      </c>
      <c r="T50" s="72">
        <f t="shared" si="4"/>
        <v>4221.8858007577101</v>
      </c>
      <c r="U50" s="72">
        <f t="shared" si="4"/>
        <v>4201.5141626743152</v>
      </c>
      <c r="V50" s="72">
        <f t="shared" si="4"/>
        <v>4188.546461659922</v>
      </c>
      <c r="W50" s="72">
        <f t="shared" si="4"/>
        <v>4203.5559746637855</v>
      </c>
      <c r="X50" s="72">
        <f t="shared" si="4"/>
        <v>4065.3600903144875</v>
      </c>
      <c r="Y50" s="72">
        <f t="shared" si="4"/>
        <v>3748.2703066935519</v>
      </c>
      <c r="Z50" s="72">
        <f t="shared" si="4"/>
        <v>3830.971278657637</v>
      </c>
      <c r="AA50" s="72">
        <f t="shared" si="4"/>
        <v>3725.980939839555</v>
      </c>
      <c r="AB50" s="72">
        <f t="shared" si="4"/>
        <v>3655.4791326779036</v>
      </c>
      <c r="AC50" s="72">
        <f t="shared" si="4"/>
        <v>3569.8741194457507</v>
      </c>
      <c r="AD50" s="72">
        <f t="shared" si="4"/>
        <v>3444.9970150145778</v>
      </c>
      <c r="AE50" s="72">
        <f t="shared" si="4"/>
        <v>3495.0507579222017</v>
      </c>
      <c r="AF50" s="72">
        <f t="shared" si="4"/>
        <v>3501.8926971016576</v>
      </c>
      <c r="AG50" s="72">
        <f t="shared" si="4"/>
        <v>3593.9572929443725</v>
      </c>
      <c r="AH50" s="72">
        <f t="shared" si="4"/>
        <v>3498.9568919795142</v>
      </c>
      <c r="AI50" s="72">
        <f t="shared" si="4"/>
        <v>3352.3612147929334</v>
      </c>
      <c r="AJ50" s="72">
        <f t="shared" si="4"/>
        <v>3067.5138233351504</v>
      </c>
      <c r="AK50" s="72">
        <f t="shared" si="4"/>
        <v>3246.8273379180391</v>
      </c>
    </row>
    <row r="52" spans="1:37" x14ac:dyDescent="0.35">
      <c r="A52" s="33"/>
    </row>
    <row r="53" spans="1:37" x14ac:dyDescent="0.35">
      <c r="A53" s="30"/>
      <c r="B53" s="35"/>
      <c r="C53" s="34"/>
      <c r="D53" s="3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5"/>
    </row>
    <row r="54" spans="1:37" x14ac:dyDescent="0.35">
      <c r="A54" s="30"/>
      <c r="B54" s="35"/>
      <c r="C54" s="34"/>
      <c r="D54" s="35"/>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row>
    <row r="55" spans="1:37" x14ac:dyDescent="0.35">
      <c r="A55" s="30"/>
      <c r="B55" s="35"/>
      <c r="C55" s="35"/>
      <c r="D55" s="3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row>
    <row r="56" spans="1:37" x14ac:dyDescent="0.35">
      <c r="A56" s="30"/>
      <c r="B56" s="35"/>
      <c r="C56" s="34"/>
      <c r="D56" s="35"/>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row>
    <row r="57" spans="1:37" x14ac:dyDescent="0.35">
      <c r="A57" s="30"/>
      <c r="B57" s="35"/>
      <c r="C57" s="35"/>
      <c r="D57" s="35"/>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row>
    <row r="58" spans="1:37" x14ac:dyDescent="0.35">
      <c r="A58" s="30"/>
      <c r="B58" s="35"/>
      <c r="C58" s="34"/>
      <c r="D58" s="3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row>
    <row r="59" spans="1:37" x14ac:dyDescent="0.35">
      <c r="A59" s="30"/>
      <c r="B59" s="35"/>
      <c r="C59" s="35"/>
      <c r="D59" s="35"/>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row>
    <row r="60" spans="1:37" x14ac:dyDescent="0.35">
      <c r="A60" s="30"/>
      <c r="B60" s="35"/>
      <c r="C60" s="34"/>
      <c r="D60" s="35"/>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row>
    <row r="61" spans="1:37" x14ac:dyDescent="0.35">
      <c r="A61" s="30"/>
      <c r="B61" s="35"/>
      <c r="C61" s="35"/>
      <c r="D61" s="35"/>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row>
    <row r="62" spans="1:37" x14ac:dyDescent="0.35">
      <c r="A62" s="30"/>
      <c r="B62" s="35"/>
      <c r="C62" s="34"/>
      <c r="D62" s="35"/>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row>
    <row r="63" spans="1:37" x14ac:dyDescent="0.35">
      <c r="A63" s="30"/>
      <c r="B63" s="35"/>
      <c r="C63" s="35"/>
      <c r="D63" s="35"/>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row>
    <row r="64" spans="1:37" x14ac:dyDescent="0.35">
      <c r="A64" s="30"/>
      <c r="B64" s="35"/>
      <c r="C64" s="35"/>
      <c r="D64" s="35"/>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row>
    <row r="65" spans="1:37" x14ac:dyDescent="0.35">
      <c r="A65" s="30"/>
      <c r="B65" s="35"/>
      <c r="C65" s="34"/>
      <c r="D65" s="35"/>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row>
    <row r="66" spans="1:37" x14ac:dyDescent="0.35">
      <c r="A66" s="30"/>
      <c r="B66" s="35"/>
      <c r="C66" s="34"/>
      <c r="D66" s="35"/>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row>
    <row r="67" spans="1:37" x14ac:dyDescent="0.35">
      <c r="A67" s="30"/>
      <c r="B67" s="35"/>
      <c r="C67" s="34"/>
      <c r="D67" s="35"/>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row>
    <row r="68" spans="1:37" x14ac:dyDescent="0.35">
      <c r="A68" s="30"/>
      <c r="B68" s="35"/>
      <c r="C68" s="35"/>
      <c r="D68" s="35"/>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row>
    <row r="69" spans="1:37" x14ac:dyDescent="0.35">
      <c r="A69" s="30"/>
      <c r="B69" s="35"/>
      <c r="C69" s="34"/>
      <c r="D69" s="3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row>
    <row r="70" spans="1:37" x14ac:dyDescent="0.35">
      <c r="A70" s="30"/>
      <c r="B70" s="35"/>
      <c r="C70" s="34"/>
      <c r="D70" s="35"/>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row>
    <row r="71" spans="1:37" x14ac:dyDescent="0.35">
      <c r="A71" s="30"/>
      <c r="B71" s="35"/>
      <c r="C71" s="34"/>
      <c r="D71" s="35"/>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row>
    <row r="72" spans="1:37" x14ac:dyDescent="0.35">
      <c r="A72" s="30"/>
      <c r="B72" s="35"/>
      <c r="C72" s="34"/>
      <c r="D72" s="3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row>
    <row r="73" spans="1:37" x14ac:dyDescent="0.35">
      <c r="A73" s="30"/>
      <c r="B73" s="35"/>
      <c r="C73" s="35"/>
      <c r="D73" s="3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row>
    <row r="74" spans="1:37" x14ac:dyDescent="0.35">
      <c r="A74" s="30"/>
      <c r="B74" s="35"/>
      <c r="C74" s="35"/>
      <c r="D74" s="35"/>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row>
    <row r="75" spans="1:37" x14ac:dyDescent="0.35">
      <c r="A75" s="30"/>
      <c r="B75" s="35"/>
      <c r="C75" s="34"/>
      <c r="D75" s="35"/>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row>
    <row r="76" spans="1:37" x14ac:dyDescent="0.35">
      <c r="A76" s="30"/>
      <c r="B76" s="35"/>
      <c r="C76" s="35"/>
      <c r="D76" s="35"/>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row>
    <row r="77" spans="1:37" x14ac:dyDescent="0.35">
      <c r="A77" s="30"/>
      <c r="B77" s="35"/>
      <c r="C77" s="34"/>
      <c r="D77" s="35"/>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row>
    <row r="78" spans="1:37" x14ac:dyDescent="0.35">
      <c r="A78" s="30"/>
      <c r="B78" s="35"/>
      <c r="C78" s="34"/>
      <c r="D78" s="35"/>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row>
    <row r="79" spans="1:37" x14ac:dyDescent="0.35">
      <c r="A79" s="30"/>
      <c r="B79" s="35"/>
      <c r="C79" s="34"/>
      <c r="D79" s="3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row>
    <row r="80" spans="1:37" x14ac:dyDescent="0.35">
      <c r="A80" s="30"/>
      <c r="B80" s="35"/>
      <c r="C80" s="34"/>
      <c r="D80" s="35"/>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row>
    <row r="81" spans="1:37" x14ac:dyDescent="0.35">
      <c r="A81" s="30"/>
      <c r="B81" s="35"/>
      <c r="C81" s="34"/>
      <c r="D81" s="3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row>
    <row r="82" spans="1:37" x14ac:dyDescent="0.35">
      <c r="A82" s="30"/>
      <c r="B82" s="35"/>
      <c r="C82" s="34"/>
      <c r="D82" s="3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row>
    <row r="83" spans="1:37" x14ac:dyDescent="0.35">
      <c r="A83" s="30"/>
      <c r="B83" s="35"/>
      <c r="C83" s="35"/>
      <c r="D83" s="35"/>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row>
    <row r="84" spans="1:37" x14ac:dyDescent="0.35">
      <c r="A84" s="30"/>
      <c r="B84" s="35"/>
      <c r="C84" s="34"/>
      <c r="D84" s="35"/>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row>
    <row r="85" spans="1:37" x14ac:dyDescent="0.35">
      <c r="A85" s="30"/>
      <c r="B85" s="35"/>
      <c r="C85" s="35"/>
      <c r="D85" s="35"/>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row>
    <row r="86" spans="1:37" x14ac:dyDescent="0.35">
      <c r="A86" s="30"/>
      <c r="B86" s="35"/>
      <c r="C86" s="35"/>
      <c r="D86" s="3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row>
    <row r="87" spans="1:37" x14ac:dyDescent="0.35">
      <c r="A87" s="30"/>
      <c r="B87" s="35"/>
      <c r="C87" s="35"/>
      <c r="D87" s="3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row>
    <row r="88" spans="1:37" x14ac:dyDescent="0.35">
      <c r="A88" s="30"/>
      <c r="B88" s="35"/>
      <c r="C88" s="35"/>
      <c r="D88" s="35"/>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row>
    <row r="89" spans="1:37" x14ac:dyDescent="0.35">
      <c r="A89" s="30"/>
      <c r="B89" s="35"/>
      <c r="C89" s="34"/>
      <c r="D89" s="35"/>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row>
    <row r="90" spans="1:37" x14ac:dyDescent="0.35">
      <c r="A90" s="30"/>
      <c r="B90" s="35"/>
      <c r="C90" s="34"/>
      <c r="D90" s="35"/>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row>
    <row r="91" spans="1:37" x14ac:dyDescent="0.35">
      <c r="A91" s="30"/>
      <c r="B91" s="35"/>
      <c r="C91" s="34"/>
      <c r="D91" s="35"/>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row>
    <row r="92" spans="1:37" x14ac:dyDescent="0.35">
      <c r="A92" s="30"/>
      <c r="B92" s="35"/>
      <c r="C92" s="34"/>
      <c r="D92" s="3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row>
    <row r="93" spans="1:37" x14ac:dyDescent="0.35">
      <c r="A93" s="30"/>
      <c r="B93" s="35"/>
      <c r="C93" s="35"/>
      <c r="D93" s="3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row>
    <row r="94" spans="1:37" x14ac:dyDescent="0.35">
      <c r="A94" s="30"/>
      <c r="B94" s="35"/>
      <c r="C94" s="34"/>
      <c r="D94" s="3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row>
    <row r="95" spans="1:37" x14ac:dyDescent="0.35">
      <c r="A95" s="30"/>
      <c r="B95" s="35"/>
      <c r="C95" s="34"/>
      <c r="D95" s="3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row>
    <row r="96" spans="1:37" x14ac:dyDescent="0.35">
      <c r="A96" s="30"/>
      <c r="B96" s="35"/>
      <c r="C96" s="34"/>
      <c r="D96" s="33"/>
    </row>
    <row r="97" spans="1:4" x14ac:dyDescent="0.35">
      <c r="A97" s="30"/>
      <c r="B97" s="30"/>
      <c r="C97" s="30"/>
      <c r="D97" s="30"/>
    </row>
    <row r="98" spans="1:4" x14ac:dyDescent="0.35">
      <c r="A98" s="30"/>
      <c r="B98" s="30"/>
      <c r="C98" s="30"/>
      <c r="D98" s="30"/>
    </row>
    <row r="99" spans="1:4" x14ac:dyDescent="0.35">
      <c r="A99" s="30"/>
      <c r="B99" s="30"/>
      <c r="C99" s="30"/>
      <c r="D99" s="30"/>
    </row>
    <row r="100" spans="1:4" x14ac:dyDescent="0.35">
      <c r="A100" s="30"/>
      <c r="B100" s="30"/>
      <c r="C100" s="30"/>
      <c r="D100" s="30"/>
    </row>
    <row r="101" spans="1:4" x14ac:dyDescent="0.35">
      <c r="A101" s="30"/>
    </row>
    <row r="102" spans="1:4" x14ac:dyDescent="0.35">
      <c r="A102" s="30"/>
    </row>
    <row r="103" spans="1:4" x14ac:dyDescent="0.35">
      <c r="A103" s="30"/>
    </row>
    <row r="104" spans="1:4" x14ac:dyDescent="0.35">
      <c r="A104" s="30"/>
    </row>
    <row r="105" spans="1:4" x14ac:dyDescent="0.35">
      <c r="A105" s="30"/>
    </row>
    <row r="106" spans="1:4" x14ac:dyDescent="0.35">
      <c r="A106" s="30"/>
    </row>
    <row r="107" spans="1:4" x14ac:dyDescent="0.35">
      <c r="A107" s="30"/>
    </row>
    <row r="108" spans="1:4" x14ac:dyDescent="0.35">
      <c r="A108" s="30"/>
    </row>
    <row r="109" spans="1:4" x14ac:dyDescent="0.35">
      <c r="A109" s="30"/>
    </row>
    <row r="110" spans="1:4" x14ac:dyDescent="0.35">
      <c r="A110" s="30"/>
    </row>
    <row r="111" spans="1:4" x14ac:dyDescent="0.35">
      <c r="A111" s="30"/>
    </row>
    <row r="112" spans="1:4" x14ac:dyDescent="0.35">
      <c r="A112" s="30"/>
    </row>
    <row r="113" spans="1:1" x14ac:dyDescent="0.35">
      <c r="A113" s="30"/>
    </row>
    <row r="114" spans="1:1" x14ac:dyDescent="0.35">
      <c r="A114" s="30"/>
    </row>
    <row r="115" spans="1:1" x14ac:dyDescent="0.35">
      <c r="A115" s="30"/>
    </row>
    <row r="116" spans="1:1" x14ac:dyDescent="0.35">
      <c r="A116" s="30"/>
    </row>
    <row r="117" spans="1:1" x14ac:dyDescent="0.35">
      <c r="A117" s="30"/>
    </row>
    <row r="118" spans="1:1" x14ac:dyDescent="0.35">
      <c r="A118" s="30"/>
    </row>
    <row r="119" spans="1:1" x14ac:dyDescent="0.35">
      <c r="A119" s="30"/>
    </row>
    <row r="120" spans="1:1" x14ac:dyDescent="0.35">
      <c r="A120" s="30"/>
    </row>
    <row r="121" spans="1:1" x14ac:dyDescent="0.35">
      <c r="A121" s="30"/>
    </row>
    <row r="122" spans="1:1" x14ac:dyDescent="0.35">
      <c r="A122" s="30"/>
    </row>
    <row r="123" spans="1:1" x14ac:dyDescent="0.35">
      <c r="A123" s="30"/>
    </row>
    <row r="124" spans="1:1" x14ac:dyDescent="0.35">
      <c r="A124" s="30"/>
    </row>
    <row r="125" spans="1:1" x14ac:dyDescent="0.35">
      <c r="A125" s="30"/>
    </row>
    <row r="126" spans="1:1" x14ac:dyDescent="0.35">
      <c r="A126" s="30"/>
    </row>
    <row r="127" spans="1:1" x14ac:dyDescent="0.35">
      <c r="A127" s="30"/>
    </row>
    <row r="128" spans="1:1" x14ac:dyDescent="0.35">
      <c r="A128" s="30"/>
    </row>
    <row r="129" spans="1:4" x14ac:dyDescent="0.35">
      <c r="A129" s="30"/>
    </row>
    <row r="130" spans="1:4" x14ac:dyDescent="0.35">
      <c r="A130" s="30"/>
    </row>
    <row r="131" spans="1:4" x14ac:dyDescent="0.35">
      <c r="A131" s="30"/>
    </row>
    <row r="132" spans="1:4" x14ac:dyDescent="0.35">
      <c r="A132" s="30"/>
    </row>
    <row r="133" spans="1:4" x14ac:dyDescent="0.35">
      <c r="A133" s="30"/>
    </row>
    <row r="134" spans="1:4" x14ac:dyDescent="0.35">
      <c r="A134" s="30"/>
    </row>
    <row r="135" spans="1:4" x14ac:dyDescent="0.35">
      <c r="A135" s="30"/>
    </row>
    <row r="136" spans="1:4" x14ac:dyDescent="0.35">
      <c r="A136" s="30"/>
    </row>
    <row r="137" spans="1:4" x14ac:dyDescent="0.35">
      <c r="A137" s="30"/>
    </row>
    <row r="138" spans="1:4" x14ac:dyDescent="0.35">
      <c r="A138" s="30"/>
    </row>
    <row r="139" spans="1:4" x14ac:dyDescent="0.35">
      <c r="A139" s="30"/>
    </row>
    <row r="141" spans="1:4" x14ac:dyDescent="0.35">
      <c r="A141" s="53"/>
    </row>
    <row r="144" spans="1:4" x14ac:dyDescent="0.35">
      <c r="B144" s="33"/>
      <c r="C144" s="31"/>
      <c r="D144" s="31"/>
    </row>
    <row r="145" spans="2:4" x14ac:dyDescent="0.35">
      <c r="B145" s="33"/>
      <c r="C145" s="31"/>
      <c r="D145" s="31"/>
    </row>
    <row r="146" spans="2:4" x14ac:dyDescent="0.35">
      <c r="B146" s="33"/>
      <c r="C146" s="31"/>
      <c r="D146" s="31"/>
    </row>
    <row r="147" spans="2:4" x14ac:dyDescent="0.35">
      <c r="B147" s="33"/>
      <c r="C147" s="31"/>
      <c r="D147" s="31"/>
    </row>
    <row r="149" spans="2:4" x14ac:dyDescent="0.35">
      <c r="B149" s="33"/>
      <c r="C149" s="31"/>
      <c r="D149" s="31"/>
    </row>
    <row r="150" spans="2:4" x14ac:dyDescent="0.35">
      <c r="B150" s="33"/>
      <c r="C150" s="31"/>
      <c r="D150" s="31"/>
    </row>
    <row r="151" spans="2:4" x14ac:dyDescent="0.35">
      <c r="B151" s="33"/>
      <c r="C151" s="31"/>
      <c r="D151" s="31"/>
    </row>
    <row r="152" spans="2:4" x14ac:dyDescent="0.35">
      <c r="B152" s="33"/>
      <c r="C152" s="31"/>
      <c r="D152" s="31"/>
    </row>
    <row r="153" spans="2:4" x14ac:dyDescent="0.35">
      <c r="B153" s="33"/>
    </row>
    <row r="154" spans="2:4" x14ac:dyDescent="0.35">
      <c r="B154" s="33"/>
    </row>
    <row r="155" spans="2:4" x14ac:dyDescent="0.35">
      <c r="B155" s="33"/>
      <c r="C155" s="49"/>
      <c r="D155" s="49"/>
    </row>
    <row r="156" spans="2:4" x14ac:dyDescent="0.35">
      <c r="B156" s="33"/>
      <c r="C156" s="49"/>
      <c r="D156" s="49"/>
    </row>
    <row r="157" spans="2:4" x14ac:dyDescent="0.35">
      <c r="B157" s="33"/>
      <c r="C157" s="49"/>
      <c r="D157" s="49"/>
    </row>
    <row r="158" spans="2:4" x14ac:dyDescent="0.35">
      <c r="B158" s="33"/>
      <c r="C158" s="49"/>
      <c r="D158" s="4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20CA1-FF8A-4A33-AEEF-87841F408EA9}">
  <dimension ref="A1:N45"/>
  <sheetViews>
    <sheetView showGridLines="0" zoomScale="55" zoomScaleNormal="55" workbookViewId="0">
      <pane xSplit="1" ySplit="1" topLeftCell="F2" activePane="bottomRight" state="frozen"/>
      <selection pane="topRight" activeCell="B1" sqref="B1"/>
      <selection pane="bottomLeft" activeCell="A2" sqref="A2"/>
      <selection pane="bottomRight" activeCell="I28" sqref="I28"/>
    </sheetView>
  </sheetViews>
  <sheetFormatPr defaultColWidth="8.81640625" defaultRowHeight="15.5" customHeight="1" x14ac:dyDescent="0.35"/>
  <cols>
    <col min="1" max="1" width="33.08984375" style="3" customWidth="1"/>
    <col min="2" max="2" width="10.90625" style="1" customWidth="1"/>
    <col min="3" max="3" width="57.08984375" style="1" customWidth="1"/>
    <col min="4" max="7" width="37.08984375" style="1" customWidth="1"/>
    <col min="8" max="8" width="33" style="1" customWidth="1"/>
    <col min="9" max="9" width="16.453125" style="1" customWidth="1"/>
    <col min="10" max="10" width="52.6328125" style="1" customWidth="1"/>
    <col min="11" max="11" width="32.08984375" style="2" customWidth="1"/>
    <col min="12" max="16384" width="8.81640625" style="1"/>
  </cols>
  <sheetData>
    <row r="1" spans="1:14" s="2" customFormat="1" ht="60" customHeight="1" x14ac:dyDescent="0.35">
      <c r="A1" s="27" t="s">
        <v>44</v>
      </c>
      <c r="B1" s="20" t="s">
        <v>46</v>
      </c>
      <c r="C1" s="20" t="s">
        <v>214</v>
      </c>
      <c r="D1" s="20" t="s">
        <v>215</v>
      </c>
      <c r="E1" s="21" t="s">
        <v>53</v>
      </c>
      <c r="F1" s="21" t="s">
        <v>54</v>
      </c>
      <c r="G1" s="21" t="s">
        <v>55</v>
      </c>
      <c r="H1" s="21" t="s">
        <v>93</v>
      </c>
      <c r="I1" s="20" t="s">
        <v>45</v>
      </c>
      <c r="J1" s="20" t="s">
        <v>58</v>
      </c>
      <c r="K1" s="19" t="s">
        <v>47</v>
      </c>
    </row>
    <row r="2" spans="1:14" ht="15.5" customHeight="1" x14ac:dyDescent="0.35">
      <c r="A2" s="28" t="s">
        <v>42</v>
      </c>
      <c r="B2" s="5">
        <v>2005</v>
      </c>
      <c r="C2" s="5" t="s">
        <v>91</v>
      </c>
      <c r="D2" s="117"/>
      <c r="E2" s="118">
        <v>6696.2637434505068</v>
      </c>
      <c r="F2" s="118"/>
      <c r="G2" s="118"/>
      <c r="H2" s="22">
        <f t="shared" ref="H2:H18" si="0">IF(C2="L",IF(ISBLANK(E2), D2,E2),IF(C2="WLI",G2,IF(C2="WL",F2,E2)))</f>
        <v>6696.2637434505068</v>
      </c>
      <c r="I2" s="23">
        <v>0.5</v>
      </c>
      <c r="J2" s="9">
        <f t="shared" ref="J2:J18" si="1">H2-(H2*I2)</f>
        <v>3348.1318717252534</v>
      </c>
      <c r="K2" s="36"/>
      <c r="L2" s="3"/>
      <c r="M2" s="30"/>
      <c r="N2" s="32"/>
    </row>
    <row r="3" spans="1:14" ht="15.5" customHeight="1" x14ac:dyDescent="0.35">
      <c r="A3" s="29" t="s">
        <v>48</v>
      </c>
      <c r="B3" s="5">
        <v>1990</v>
      </c>
      <c r="C3" s="5" t="s">
        <v>91</v>
      </c>
      <c r="D3" s="117"/>
      <c r="E3" s="5">
        <v>4645.3164479127299</v>
      </c>
      <c r="F3" s="118"/>
      <c r="G3" s="118"/>
      <c r="H3" s="22">
        <f t="shared" si="0"/>
        <v>4645.3164479127299</v>
      </c>
      <c r="I3" s="23">
        <v>0.55000000000000004</v>
      </c>
      <c r="J3" s="9">
        <f t="shared" si="1"/>
        <v>2090.3924015607281</v>
      </c>
      <c r="K3" s="36" t="s">
        <v>230</v>
      </c>
      <c r="L3" s="3"/>
      <c r="M3" s="30"/>
      <c r="N3" s="32"/>
    </row>
    <row r="4" spans="1:14" ht="15.5" customHeight="1" x14ac:dyDescent="0.35">
      <c r="A4" s="28" t="s">
        <v>34</v>
      </c>
      <c r="B4" s="5">
        <v>1990</v>
      </c>
      <c r="C4" s="5" t="s">
        <v>91</v>
      </c>
      <c r="D4" s="117"/>
      <c r="E4" s="118">
        <v>3089.1634435910846</v>
      </c>
      <c r="F4" s="118"/>
      <c r="G4" s="118"/>
      <c r="H4" s="22">
        <f t="shared" si="0"/>
        <v>3089.1634435910846</v>
      </c>
      <c r="I4" s="23">
        <v>0.7</v>
      </c>
      <c r="J4" s="9">
        <f t="shared" si="1"/>
        <v>926.74903307732575</v>
      </c>
      <c r="K4" s="36"/>
      <c r="L4" s="3"/>
      <c r="M4" s="30"/>
      <c r="N4" s="32"/>
    </row>
    <row r="5" spans="1:14" ht="15.5" customHeight="1" x14ac:dyDescent="0.35">
      <c r="A5" s="28" t="s">
        <v>20</v>
      </c>
      <c r="B5" s="5">
        <v>2013</v>
      </c>
      <c r="C5" s="5" t="s">
        <v>95</v>
      </c>
      <c r="D5" s="117"/>
      <c r="E5" s="118"/>
      <c r="F5" s="118"/>
      <c r="G5" s="118">
        <v>1407.62947229939</v>
      </c>
      <c r="H5" s="22">
        <f t="shared" si="0"/>
        <v>1407.62947229939</v>
      </c>
      <c r="I5" s="23">
        <v>0.46</v>
      </c>
      <c r="J5" s="9">
        <f t="shared" si="1"/>
        <v>760.11991504167065</v>
      </c>
      <c r="K5" s="36"/>
      <c r="L5" s="38"/>
      <c r="M5" s="30"/>
      <c r="N5" s="32"/>
    </row>
    <row r="6" spans="1:14" ht="15.5" customHeight="1" x14ac:dyDescent="0.35">
      <c r="A6" s="28" t="s">
        <v>40</v>
      </c>
      <c r="B6" s="5">
        <v>2030</v>
      </c>
      <c r="C6" s="5" t="s">
        <v>91</v>
      </c>
      <c r="D6" s="118">
        <v>1175</v>
      </c>
      <c r="E6" s="117"/>
      <c r="F6" s="118"/>
      <c r="G6" s="118"/>
      <c r="H6" s="22">
        <f t="shared" si="0"/>
        <v>1175</v>
      </c>
      <c r="I6" s="23">
        <v>0.41</v>
      </c>
      <c r="J6" s="9">
        <f t="shared" si="1"/>
        <v>693.25</v>
      </c>
      <c r="K6" s="36" t="s">
        <v>57</v>
      </c>
      <c r="L6" s="3"/>
      <c r="M6" s="30"/>
      <c r="N6" s="32"/>
    </row>
    <row r="7" spans="1:14" ht="15.5" customHeight="1" x14ac:dyDescent="0.35">
      <c r="A7" s="28" t="s">
        <v>41</v>
      </c>
      <c r="B7" s="5">
        <v>1990</v>
      </c>
      <c r="C7" s="5" t="s">
        <v>91</v>
      </c>
      <c r="D7" s="117"/>
      <c r="E7" s="118">
        <v>911.3939717345288</v>
      </c>
      <c r="F7" s="118"/>
      <c r="G7" s="118"/>
      <c r="H7" s="22">
        <f t="shared" si="0"/>
        <v>911.3939717345288</v>
      </c>
      <c r="I7" s="23">
        <v>0.65</v>
      </c>
      <c r="J7" s="9">
        <f t="shared" si="1"/>
        <v>318.98789010708504</v>
      </c>
      <c r="K7" s="36"/>
      <c r="L7" s="3"/>
      <c r="M7" s="30"/>
      <c r="N7" s="32"/>
    </row>
    <row r="8" spans="1:14" ht="15.5" customHeight="1" x14ac:dyDescent="0.35">
      <c r="A8" s="28" t="s">
        <v>43</v>
      </c>
      <c r="B8" s="5">
        <v>1990</v>
      </c>
      <c r="C8" s="5" t="s">
        <v>91</v>
      </c>
      <c r="D8" s="117"/>
      <c r="E8" s="118">
        <v>817.45431985819073</v>
      </c>
      <c r="F8" s="118"/>
      <c r="G8" s="118"/>
      <c r="H8" s="22">
        <f t="shared" si="0"/>
        <v>817.45431985819073</v>
      </c>
      <c r="I8" s="23">
        <v>0.68</v>
      </c>
      <c r="J8" s="9">
        <f t="shared" si="1"/>
        <v>261.58538235462095</v>
      </c>
      <c r="K8" s="36"/>
      <c r="L8" s="3"/>
      <c r="M8" s="30"/>
      <c r="N8" s="32"/>
    </row>
    <row r="9" spans="1:14" ht="15.5" customHeight="1" x14ac:dyDescent="0.35">
      <c r="A9" s="28" t="s">
        <v>6</v>
      </c>
      <c r="B9" s="5">
        <v>2005</v>
      </c>
      <c r="C9" s="5" t="s">
        <v>92</v>
      </c>
      <c r="D9" s="117"/>
      <c r="E9" s="118"/>
      <c r="F9" s="118">
        <v>732.22009299377169</v>
      </c>
      <c r="G9" s="118"/>
      <c r="H9" s="22">
        <f t="shared" si="0"/>
        <v>732.22009299377169</v>
      </c>
      <c r="I9" s="23">
        <v>0.4</v>
      </c>
      <c r="J9" s="9">
        <f t="shared" si="1"/>
        <v>439.33205579626298</v>
      </c>
      <c r="K9" s="36"/>
      <c r="L9" s="3"/>
      <c r="M9" s="30"/>
      <c r="N9" s="32"/>
    </row>
    <row r="10" spans="1:14" ht="15.5" customHeight="1" x14ac:dyDescent="0.35">
      <c r="A10" s="28" t="s">
        <v>1</v>
      </c>
      <c r="B10" s="5">
        <v>2005</v>
      </c>
      <c r="C10" s="5" t="s">
        <v>91</v>
      </c>
      <c r="D10" s="117"/>
      <c r="E10" s="118">
        <v>608.64654161391411</v>
      </c>
      <c r="F10" s="118"/>
      <c r="G10" s="118"/>
      <c r="H10" s="22">
        <f t="shared" si="0"/>
        <v>608.64654161391411</v>
      </c>
      <c r="I10" s="23">
        <v>0.43</v>
      </c>
      <c r="J10" s="9">
        <f t="shared" si="1"/>
        <v>346.92852871993102</v>
      </c>
      <c r="K10" s="36" t="s">
        <v>216</v>
      </c>
      <c r="L10" s="3"/>
      <c r="M10" s="30"/>
      <c r="N10" s="32"/>
    </row>
    <row r="11" spans="1:14" ht="15.5" customHeight="1" x14ac:dyDescent="0.35">
      <c r="A11" s="28" t="s">
        <v>21</v>
      </c>
      <c r="B11" s="5">
        <v>1990</v>
      </c>
      <c r="C11" s="5" t="s">
        <v>91</v>
      </c>
      <c r="D11" s="117"/>
      <c r="E11" s="118">
        <v>380.18658330586368</v>
      </c>
      <c r="F11" s="118"/>
      <c r="G11" s="118"/>
      <c r="H11" s="22">
        <f t="shared" si="0"/>
        <v>380.18658330586368</v>
      </c>
      <c r="I11" s="23">
        <v>0.15</v>
      </c>
      <c r="J11" s="9">
        <f t="shared" si="1"/>
        <v>323.15859580998415</v>
      </c>
      <c r="K11" s="36" t="s">
        <v>217</v>
      </c>
      <c r="L11" s="3"/>
      <c r="M11" s="30"/>
      <c r="N11" s="32"/>
    </row>
    <row r="12" spans="1:14" ht="15.5" customHeight="1" x14ac:dyDescent="0.35">
      <c r="A12" s="28" t="s">
        <v>3</v>
      </c>
      <c r="B12" s="5">
        <v>1990</v>
      </c>
      <c r="C12" s="5" t="s">
        <v>91</v>
      </c>
      <c r="D12" s="117"/>
      <c r="E12" s="118">
        <v>115.9408072948103</v>
      </c>
      <c r="F12" s="118"/>
      <c r="G12" s="118"/>
      <c r="H12" s="22">
        <f t="shared" si="0"/>
        <v>115.9408072948103</v>
      </c>
      <c r="I12" s="23">
        <v>0.35</v>
      </c>
      <c r="J12" s="9">
        <f t="shared" si="1"/>
        <v>75.361524741626695</v>
      </c>
      <c r="K12" s="36"/>
      <c r="L12" s="3"/>
      <c r="M12" s="30"/>
      <c r="N12" s="32"/>
    </row>
    <row r="13" spans="1:14" ht="15.5" customHeight="1" x14ac:dyDescent="0.35">
      <c r="A13" s="28" t="s">
        <v>29</v>
      </c>
      <c r="B13" s="5">
        <v>2005</v>
      </c>
      <c r="C13" s="5" t="s">
        <v>92</v>
      </c>
      <c r="D13" s="117"/>
      <c r="E13" s="118"/>
      <c r="F13" s="118">
        <v>81.752176013025917</v>
      </c>
      <c r="G13" s="118"/>
      <c r="H13" s="22">
        <f t="shared" si="0"/>
        <v>81.752176013025917</v>
      </c>
      <c r="I13" s="23">
        <v>0.5</v>
      </c>
      <c r="J13" s="9">
        <f t="shared" si="1"/>
        <v>40.876088006512958</v>
      </c>
      <c r="K13" s="36" t="s">
        <v>56</v>
      </c>
      <c r="L13" s="3"/>
      <c r="M13" s="30"/>
      <c r="N13" s="32"/>
    </row>
    <row r="14" spans="1:14" ht="15.5" customHeight="1" x14ac:dyDescent="0.35">
      <c r="A14" s="28" t="s">
        <v>39</v>
      </c>
      <c r="B14" s="5">
        <v>1990</v>
      </c>
      <c r="C14" s="5" t="s">
        <v>95</v>
      </c>
      <c r="D14" s="117"/>
      <c r="E14" s="118"/>
      <c r="F14" s="118"/>
      <c r="G14" s="5">
        <v>55.3449841202819</v>
      </c>
      <c r="H14" s="22">
        <f t="shared" si="0"/>
        <v>55.3449841202819</v>
      </c>
      <c r="I14" s="23">
        <v>0.5</v>
      </c>
      <c r="J14" s="9">
        <f t="shared" si="1"/>
        <v>27.67249206014095</v>
      </c>
      <c r="K14" s="36"/>
      <c r="L14" s="3"/>
      <c r="M14" s="30"/>
      <c r="N14" s="32"/>
    </row>
    <row r="15" spans="1:14" ht="15.5" customHeight="1" x14ac:dyDescent="0.35">
      <c r="A15" s="28" t="s">
        <v>30</v>
      </c>
      <c r="B15" s="5">
        <v>1990</v>
      </c>
      <c r="C15" s="5" t="s">
        <v>92</v>
      </c>
      <c r="D15" s="117"/>
      <c r="E15" s="118"/>
      <c r="F15" s="118">
        <v>50.712446256241051</v>
      </c>
      <c r="G15" s="118"/>
      <c r="H15" s="22">
        <f t="shared" si="0"/>
        <v>50.712446256241051</v>
      </c>
      <c r="I15" s="23">
        <v>0.55000000000000004</v>
      </c>
      <c r="J15" s="9">
        <f t="shared" si="1"/>
        <v>22.82060081530847</v>
      </c>
      <c r="K15" s="36"/>
      <c r="L15" s="3"/>
      <c r="M15" s="30"/>
      <c r="N15" s="32"/>
    </row>
    <row r="16" spans="1:14" ht="15.5" customHeight="1" x14ac:dyDescent="0.35">
      <c r="A16" s="28" t="s">
        <v>17</v>
      </c>
      <c r="B16" s="5">
        <v>1990</v>
      </c>
      <c r="C16" s="5" t="s">
        <v>91</v>
      </c>
      <c r="D16" s="117"/>
      <c r="E16" s="118">
        <v>13.291645409625696</v>
      </c>
      <c r="F16" s="118"/>
      <c r="G16" s="118"/>
      <c r="H16" s="22">
        <f t="shared" si="0"/>
        <v>13.291645409625696</v>
      </c>
      <c r="I16" s="23">
        <v>0.55000000000000004</v>
      </c>
      <c r="J16" s="9">
        <f t="shared" si="1"/>
        <v>5.9812404343315624</v>
      </c>
      <c r="K16" s="36"/>
      <c r="L16" s="3"/>
      <c r="M16" s="30"/>
      <c r="N16" s="32"/>
    </row>
    <row r="17" spans="1:14" ht="15.5" customHeight="1" x14ac:dyDescent="0.35">
      <c r="A17" s="28" t="s">
        <v>23</v>
      </c>
      <c r="B17" s="5">
        <v>1990</v>
      </c>
      <c r="C17" s="5" t="s">
        <v>92</v>
      </c>
      <c r="D17" s="117"/>
      <c r="E17" s="118"/>
      <c r="F17" s="118">
        <v>0.22964478782480316</v>
      </c>
      <c r="G17" s="118"/>
      <c r="H17" s="22">
        <f t="shared" si="0"/>
        <v>0.22964478782480316</v>
      </c>
      <c r="I17" s="23">
        <v>0.4</v>
      </c>
      <c r="J17" s="9">
        <f t="shared" si="1"/>
        <v>0.13778687269488188</v>
      </c>
      <c r="K17" s="36"/>
      <c r="L17" s="3"/>
      <c r="M17" s="30"/>
      <c r="N17" s="32"/>
    </row>
    <row r="18" spans="1:14" ht="15.5" customHeight="1" x14ac:dyDescent="0.35">
      <c r="A18" s="28" t="s">
        <v>27</v>
      </c>
      <c r="B18" s="5">
        <v>1990</v>
      </c>
      <c r="C18" s="5" t="s">
        <v>91</v>
      </c>
      <c r="D18" s="117"/>
      <c r="E18" s="118">
        <v>0.10234753556892667</v>
      </c>
      <c r="F18" s="118"/>
      <c r="G18" s="118"/>
      <c r="H18" s="22">
        <f t="shared" si="0"/>
        <v>0.10234753556892667</v>
      </c>
      <c r="I18" s="23">
        <v>0.55000000000000004</v>
      </c>
      <c r="J18" s="9">
        <f t="shared" si="1"/>
        <v>4.6056391006017001E-2</v>
      </c>
      <c r="K18" s="37"/>
      <c r="L18" s="3"/>
      <c r="M18" s="30"/>
      <c r="N18" s="32"/>
    </row>
    <row r="19" spans="1:14" ht="15.5" customHeight="1" x14ac:dyDescent="0.35">
      <c r="J19" s="24"/>
      <c r="M19" s="30"/>
      <c r="N19" s="32"/>
    </row>
    <row r="20" spans="1:14" ht="15.5" customHeight="1" x14ac:dyDescent="0.35">
      <c r="E20" s="11"/>
      <c r="F20" s="8"/>
      <c r="G20" s="56"/>
      <c r="H20" s="8"/>
      <c r="M20" s="30"/>
      <c r="N20" s="32"/>
    </row>
    <row r="21" spans="1:14" ht="15.5" customHeight="1" x14ac:dyDescent="0.35">
      <c r="E21" s="16"/>
      <c r="F21" s="8"/>
      <c r="G21" s="8"/>
      <c r="H21" s="8"/>
      <c r="I21" s="18"/>
      <c r="J21" s="24"/>
      <c r="M21" s="30"/>
      <c r="N21" s="32"/>
    </row>
    <row r="22" spans="1:14" ht="15.5" customHeight="1" x14ac:dyDescent="0.35">
      <c r="D22" s="10"/>
      <c r="E22" s="16"/>
      <c r="F22" s="8"/>
      <c r="G22" s="8"/>
      <c r="H22" s="8"/>
      <c r="J22" s="8"/>
      <c r="M22" s="30"/>
      <c r="N22" s="32"/>
    </row>
    <row r="23" spans="1:14" ht="15.5" customHeight="1" x14ac:dyDescent="0.35">
      <c r="D23" s="10"/>
      <c r="E23" s="16"/>
      <c r="F23" s="8"/>
      <c r="G23" s="8"/>
      <c r="H23" s="8"/>
      <c r="J23" s="8"/>
      <c r="K23" s="11"/>
      <c r="M23" s="30"/>
      <c r="N23" s="32"/>
    </row>
    <row r="24" spans="1:14" ht="15.5" customHeight="1" x14ac:dyDescent="0.35">
      <c r="D24" s="11"/>
      <c r="E24" s="13"/>
      <c r="F24" s="8"/>
      <c r="G24" s="8"/>
      <c r="H24" s="8"/>
      <c r="J24" s="8"/>
      <c r="K24" s="11"/>
      <c r="M24" s="30"/>
      <c r="N24" s="32"/>
    </row>
    <row r="25" spans="1:14" ht="15.5" customHeight="1" x14ac:dyDescent="0.35">
      <c r="D25" s="11"/>
      <c r="E25" s="13"/>
      <c r="F25" s="8"/>
      <c r="G25" s="8"/>
      <c r="H25" s="8"/>
      <c r="J25" s="8"/>
      <c r="K25" s="11"/>
      <c r="M25" s="30"/>
      <c r="N25" s="32"/>
    </row>
    <row r="26" spans="1:14" ht="15.5" customHeight="1" x14ac:dyDescent="0.35">
      <c r="D26" s="11"/>
      <c r="E26" s="14"/>
      <c r="F26" s="8"/>
      <c r="G26" s="8"/>
      <c r="H26" s="8"/>
      <c r="J26" s="8"/>
      <c r="K26" s="11"/>
      <c r="M26" s="30"/>
      <c r="N26" s="32"/>
    </row>
    <row r="27" spans="1:14" ht="15.5" customHeight="1" x14ac:dyDescent="0.35">
      <c r="D27" s="11"/>
      <c r="E27" s="13"/>
      <c r="F27" s="8"/>
      <c r="G27" s="8"/>
      <c r="H27" s="8"/>
      <c r="J27" s="8"/>
      <c r="K27" s="11"/>
      <c r="M27" s="30"/>
      <c r="N27" s="32"/>
    </row>
    <row r="28" spans="1:14" ht="15.5" customHeight="1" x14ac:dyDescent="0.35">
      <c r="D28" s="12"/>
      <c r="E28" s="15"/>
      <c r="F28" s="8"/>
      <c r="G28" s="8"/>
      <c r="H28" s="8"/>
      <c r="J28" s="8"/>
      <c r="K28" s="11"/>
      <c r="M28" s="30"/>
      <c r="N28" s="32"/>
    </row>
    <row r="29" spans="1:14" ht="15.5" customHeight="1" x14ac:dyDescent="0.35">
      <c r="D29" s="10"/>
      <c r="E29" s="15"/>
      <c r="F29" s="8"/>
      <c r="G29" s="8"/>
      <c r="H29" s="8"/>
      <c r="J29" s="8"/>
      <c r="K29" s="10"/>
      <c r="M29" s="30"/>
      <c r="N29" s="32"/>
    </row>
    <row r="30" spans="1:14" ht="15.5" customHeight="1" x14ac:dyDescent="0.35">
      <c r="D30" s="10"/>
      <c r="E30" s="15"/>
      <c r="F30" s="8"/>
      <c r="G30" s="8"/>
      <c r="H30" s="8"/>
      <c r="J30" s="8"/>
      <c r="K30" s="11"/>
      <c r="M30" s="30"/>
      <c r="N30" s="32"/>
    </row>
    <row r="31" spans="1:14" ht="15.5" customHeight="1" x14ac:dyDescent="0.35">
      <c r="D31" s="10"/>
      <c r="E31" s="15"/>
      <c r="F31" s="8"/>
      <c r="G31" s="8"/>
      <c r="H31" s="8"/>
      <c r="J31" s="8"/>
      <c r="K31" s="17"/>
      <c r="M31" s="30"/>
      <c r="N31" s="32"/>
    </row>
    <row r="32" spans="1:14" ht="15.5" customHeight="1" x14ac:dyDescent="0.35">
      <c r="D32" s="10"/>
      <c r="E32" s="15"/>
      <c r="F32" s="8"/>
      <c r="G32" s="8"/>
      <c r="H32" s="8"/>
      <c r="J32" s="8"/>
      <c r="M32" s="30"/>
      <c r="N32" s="32"/>
    </row>
    <row r="33" spans="4:14" ht="15.5" customHeight="1" x14ac:dyDescent="0.35">
      <c r="D33" s="10"/>
      <c r="E33" s="15"/>
      <c r="F33" s="8"/>
      <c r="G33" s="8"/>
      <c r="H33" s="8"/>
      <c r="J33" s="8"/>
      <c r="M33" s="30"/>
      <c r="N33" s="32"/>
    </row>
    <row r="34" spans="4:14" ht="15.5" customHeight="1" x14ac:dyDescent="0.35">
      <c r="F34" s="8"/>
      <c r="G34" s="8"/>
      <c r="H34" s="8"/>
      <c r="J34" s="8"/>
      <c r="M34" s="30"/>
      <c r="N34" s="32"/>
    </row>
    <row r="35" spans="4:14" ht="15.5" customHeight="1" x14ac:dyDescent="0.35">
      <c r="D35" s="12"/>
      <c r="E35" s="15"/>
      <c r="F35" s="8"/>
      <c r="G35" s="8"/>
      <c r="H35" s="8"/>
      <c r="J35" s="8"/>
      <c r="M35" s="30"/>
      <c r="N35" s="32"/>
    </row>
    <row r="36" spans="4:14" ht="15.5" customHeight="1" x14ac:dyDescent="0.35">
      <c r="D36" s="10"/>
      <c r="E36" s="15"/>
      <c r="F36" s="8"/>
      <c r="G36" s="8"/>
      <c r="H36" s="8"/>
      <c r="J36" s="8"/>
      <c r="M36" s="30"/>
      <c r="N36" s="32"/>
    </row>
    <row r="37" spans="4:14" ht="15.5" customHeight="1" x14ac:dyDescent="0.35">
      <c r="D37" s="10"/>
      <c r="E37" s="15"/>
      <c r="F37" s="8"/>
      <c r="G37" s="8"/>
      <c r="H37" s="8"/>
      <c r="J37" s="8"/>
      <c r="M37" s="30"/>
      <c r="N37" s="32"/>
    </row>
    <row r="38" spans="4:14" ht="15.5" customHeight="1" x14ac:dyDescent="0.35">
      <c r="D38" s="10"/>
      <c r="E38" s="15"/>
      <c r="F38" s="8"/>
      <c r="G38" s="8"/>
      <c r="H38" s="8"/>
      <c r="J38" s="8"/>
      <c r="M38" s="30"/>
      <c r="N38" s="32"/>
    </row>
    <row r="39" spans="4:14" ht="15.5" customHeight="1" x14ac:dyDescent="0.35">
      <c r="D39" s="10"/>
      <c r="E39" s="15"/>
      <c r="F39" s="8"/>
      <c r="G39" s="8"/>
      <c r="H39" s="8"/>
      <c r="M39" s="30"/>
      <c r="N39" s="32"/>
    </row>
    <row r="40" spans="4:14" ht="15.5" customHeight="1" x14ac:dyDescent="0.35">
      <c r="D40" s="10"/>
      <c r="E40" s="15"/>
      <c r="F40" s="8"/>
      <c r="G40" s="8"/>
      <c r="H40" s="8"/>
      <c r="M40" s="30"/>
      <c r="N40" s="32"/>
    </row>
    <row r="41" spans="4:14" ht="15.5" customHeight="1" x14ac:dyDescent="0.35">
      <c r="D41" s="10"/>
      <c r="E41" s="15"/>
      <c r="F41" s="8"/>
      <c r="G41" s="8"/>
      <c r="H41" s="8"/>
      <c r="M41" s="30"/>
      <c r="N41" s="32"/>
    </row>
    <row r="42" spans="4:14" ht="15.5" customHeight="1" x14ac:dyDescent="0.35">
      <c r="D42" s="10"/>
      <c r="E42" s="15"/>
      <c r="F42" s="8"/>
      <c r="G42" s="8"/>
      <c r="H42" s="8"/>
      <c r="M42" s="30"/>
      <c r="N42" s="32"/>
    </row>
    <row r="43" spans="4:14" ht="15.5" customHeight="1" x14ac:dyDescent="0.35">
      <c r="D43" s="10"/>
      <c r="E43" s="15"/>
      <c r="M43" s="30"/>
      <c r="N43" s="32"/>
    </row>
    <row r="44" spans="4:14" ht="15.5" customHeight="1" x14ac:dyDescent="0.35">
      <c r="D44" s="10"/>
      <c r="E44" s="15"/>
      <c r="M44" s="30"/>
      <c r="N44" s="32"/>
    </row>
    <row r="45" spans="4:14" ht="15.5" customHeight="1" x14ac:dyDescent="0.35">
      <c r="D45" s="10"/>
    </row>
  </sheetData>
  <hyperlinks>
    <hyperlink ref="G1" r:id="rId1" display="Emission level in base year in GHG total with LULUCF" xr:uid="{860497FB-E134-4F24-B2D2-739B7E837331}"/>
    <hyperlink ref="F1" r:id="rId2" display="Emission level in base year in GHG total with LULUCF" xr:uid="{1E087F65-8CB7-408B-A716-AC9265ABC795}"/>
    <hyperlink ref="E1" r:id="rId3" display="Emission level in base year in GHG total with LULUCF" xr:uid="{EE52802E-8A16-460F-9A2C-48A1999949A5}"/>
  </hyperlinks>
  <pageMargins left="0.7" right="0.7" top="0.75" bottom="0.75" header="0.3" footer="0.3"/>
  <pageSetup orientation="portrait"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23F56-2DC1-4090-8E33-427ADF9EDB22}">
  <dimension ref="A1:I50"/>
  <sheetViews>
    <sheetView showGridLines="0" zoomScale="70" zoomScaleNormal="70" workbookViewId="0">
      <selection activeCell="A2" sqref="A2"/>
    </sheetView>
  </sheetViews>
  <sheetFormatPr defaultRowHeight="14.5" x14ac:dyDescent="0.35"/>
  <cols>
    <col min="1" max="1" width="11.453125" customWidth="1"/>
    <col min="2" max="2" width="9.6328125" customWidth="1"/>
    <col min="5" max="5" width="24.81640625" customWidth="1"/>
    <col min="7" max="7" width="53.08984375" customWidth="1"/>
    <col min="9" max="9" width="13.6328125" customWidth="1"/>
    <col min="10" max="10" width="8.90625" customWidth="1"/>
  </cols>
  <sheetData>
    <row r="1" spans="1:9" x14ac:dyDescent="0.35">
      <c r="A1" s="60" t="s">
        <v>426</v>
      </c>
    </row>
    <row r="2" spans="1:9" s="62" customFormat="1" ht="30" customHeight="1" x14ac:dyDescent="0.35">
      <c r="A2" s="66" t="s">
        <v>44</v>
      </c>
      <c r="B2" s="66" t="s">
        <v>90</v>
      </c>
      <c r="C2" s="66" t="s">
        <v>49</v>
      </c>
      <c r="D2" s="66" t="s">
        <v>48</v>
      </c>
      <c r="E2" s="119" t="s">
        <v>218</v>
      </c>
      <c r="F2" s="66" t="s">
        <v>187</v>
      </c>
      <c r="G2" s="66" t="s">
        <v>47</v>
      </c>
    </row>
    <row r="3" spans="1:9" x14ac:dyDescent="0.35">
      <c r="A3" s="67" t="s">
        <v>1</v>
      </c>
      <c r="B3" s="68" t="str">
        <f t="shared" ref="B3:B45" si="0">IF(C3="Y","","Y")</f>
        <v>Y</v>
      </c>
      <c r="C3" s="69"/>
      <c r="D3" s="69"/>
      <c r="E3" s="70">
        <v>368.47113999999999</v>
      </c>
      <c r="F3" s="7" t="s">
        <v>141</v>
      </c>
      <c r="G3" s="7"/>
      <c r="I3" s="11"/>
    </row>
    <row r="4" spans="1:9" x14ac:dyDescent="0.35">
      <c r="A4" s="67" t="s">
        <v>2</v>
      </c>
      <c r="B4" s="68" t="str">
        <f t="shared" si="0"/>
        <v>Y</v>
      </c>
      <c r="C4" s="69"/>
      <c r="D4" s="68" t="s">
        <v>51</v>
      </c>
      <c r="E4" s="70">
        <v>63.407110000000003</v>
      </c>
      <c r="F4" s="7" t="s">
        <v>219</v>
      </c>
      <c r="G4" s="7"/>
      <c r="I4" s="11"/>
    </row>
    <row r="5" spans="1:9" x14ac:dyDescent="0.35">
      <c r="A5" s="67" t="s">
        <v>3</v>
      </c>
      <c r="B5" s="68" t="str">
        <f t="shared" si="0"/>
        <v/>
      </c>
      <c r="C5" s="68" t="s">
        <v>51</v>
      </c>
      <c r="D5" s="69"/>
      <c r="E5" s="70">
        <v>72.754499999999993</v>
      </c>
      <c r="F5" s="7" t="s">
        <v>220</v>
      </c>
      <c r="G5" s="7" t="s">
        <v>221</v>
      </c>
      <c r="I5" s="11"/>
    </row>
    <row r="6" spans="1:9" x14ac:dyDescent="0.35">
      <c r="A6" s="67" t="s">
        <v>4</v>
      </c>
      <c r="B6" s="68" t="str">
        <f t="shared" si="0"/>
        <v>Y</v>
      </c>
      <c r="C6" s="69"/>
      <c r="D6" s="68" t="s">
        <v>51</v>
      </c>
      <c r="E6" s="70">
        <v>104.03321000000001</v>
      </c>
      <c r="F6" s="7" t="s">
        <v>219</v>
      </c>
      <c r="G6" s="7"/>
      <c r="I6" s="11"/>
    </row>
    <row r="7" spans="1:9" x14ac:dyDescent="0.35">
      <c r="A7" s="67" t="s">
        <v>5</v>
      </c>
      <c r="B7" s="68" t="str">
        <f t="shared" si="0"/>
        <v/>
      </c>
      <c r="C7" s="68" t="s">
        <v>51</v>
      </c>
      <c r="D7" s="68" t="s">
        <v>51</v>
      </c>
      <c r="E7" s="70">
        <v>39.52675</v>
      </c>
      <c r="F7" s="7" t="s">
        <v>219</v>
      </c>
      <c r="G7" s="7"/>
      <c r="I7" s="11"/>
    </row>
    <row r="8" spans="1:9" x14ac:dyDescent="0.35">
      <c r="A8" s="67" t="s">
        <v>6</v>
      </c>
      <c r="B8" s="68" t="str">
        <f t="shared" si="0"/>
        <v>Y</v>
      </c>
      <c r="C8" s="69"/>
      <c r="D8" s="69"/>
      <c r="E8" s="70">
        <v>511.7</v>
      </c>
      <c r="F8" s="7" t="s">
        <v>219</v>
      </c>
      <c r="G8" s="7"/>
      <c r="I8" s="11"/>
    </row>
    <row r="9" spans="1:9" x14ac:dyDescent="0.35">
      <c r="A9" s="67" t="s">
        <v>7</v>
      </c>
      <c r="B9" s="68" t="str">
        <f t="shared" si="0"/>
        <v/>
      </c>
      <c r="C9" s="68" t="s">
        <v>51</v>
      </c>
      <c r="D9" s="68" t="s">
        <v>51</v>
      </c>
      <c r="E9" s="70">
        <v>18.686169999999997</v>
      </c>
      <c r="F9" s="7" t="s">
        <v>222</v>
      </c>
      <c r="G9" s="7"/>
      <c r="I9" s="11"/>
    </row>
    <row r="10" spans="1:9" x14ac:dyDescent="0.35">
      <c r="A10" s="67" t="s">
        <v>8</v>
      </c>
      <c r="B10" s="68" t="str">
        <f t="shared" si="0"/>
        <v>Y</v>
      </c>
      <c r="C10" s="69"/>
      <c r="D10" s="68" t="s">
        <v>51</v>
      </c>
      <c r="E10" s="70">
        <v>6.1466400000000005</v>
      </c>
      <c r="F10" s="7" t="s">
        <v>219</v>
      </c>
      <c r="G10" s="7"/>
      <c r="I10" s="11"/>
    </row>
    <row r="11" spans="1:9" x14ac:dyDescent="0.35">
      <c r="A11" s="67" t="s">
        <v>9</v>
      </c>
      <c r="B11" s="68" t="str">
        <f t="shared" si="0"/>
        <v/>
      </c>
      <c r="C11" s="68" t="s">
        <v>51</v>
      </c>
      <c r="D11" s="68" t="s">
        <v>51</v>
      </c>
      <c r="E11" s="70">
        <v>82.604320000000001</v>
      </c>
      <c r="F11" s="68" t="s">
        <v>219</v>
      </c>
      <c r="G11" s="7"/>
      <c r="I11" s="11"/>
    </row>
    <row r="12" spans="1:9" x14ac:dyDescent="0.35">
      <c r="A12" s="67" t="s">
        <v>10</v>
      </c>
      <c r="B12" s="68" t="str">
        <f t="shared" si="0"/>
        <v>Y</v>
      </c>
      <c r="C12" s="69"/>
      <c r="D12" s="68" t="s">
        <v>51</v>
      </c>
      <c r="E12" s="70">
        <v>41.614190000000001</v>
      </c>
      <c r="F12" s="7" t="s">
        <v>220</v>
      </c>
      <c r="G12" s="7"/>
      <c r="I12" s="11"/>
    </row>
    <row r="13" spans="1:9" x14ac:dyDescent="0.35">
      <c r="A13" s="67" t="s">
        <v>11</v>
      </c>
      <c r="B13" s="68" t="str">
        <f t="shared" si="0"/>
        <v/>
      </c>
      <c r="C13" s="68" t="s">
        <v>51</v>
      </c>
      <c r="D13" s="68" t="s">
        <v>51</v>
      </c>
      <c r="E13" s="70">
        <v>10.585150000000001</v>
      </c>
      <c r="F13" s="68" t="s">
        <v>219</v>
      </c>
      <c r="G13" s="7"/>
      <c r="I13" s="11"/>
    </row>
    <row r="14" spans="1:9" x14ac:dyDescent="0.35">
      <c r="A14" s="67" t="s">
        <v>12</v>
      </c>
      <c r="B14" s="68" t="str">
        <f t="shared" si="0"/>
        <v>Y</v>
      </c>
      <c r="C14" s="69"/>
      <c r="D14" s="68" t="s">
        <v>51</v>
      </c>
      <c r="E14" s="70">
        <v>7.8477100000000002</v>
      </c>
      <c r="F14" s="7" t="s">
        <v>219</v>
      </c>
      <c r="G14" s="7"/>
      <c r="I14" s="11"/>
    </row>
    <row r="15" spans="1:9" x14ac:dyDescent="0.35">
      <c r="A15" s="67" t="s">
        <v>13</v>
      </c>
      <c r="B15" s="68" t="str">
        <f t="shared" si="0"/>
        <v>Y</v>
      </c>
      <c r="C15" s="69"/>
      <c r="D15" s="68" t="s">
        <v>51</v>
      </c>
      <c r="E15" s="70">
        <v>266.93599999999998</v>
      </c>
      <c r="F15" s="68" t="s">
        <v>219</v>
      </c>
      <c r="G15" s="7"/>
      <c r="I15" s="11"/>
    </row>
    <row r="16" spans="1:9" x14ac:dyDescent="0.35">
      <c r="A16" s="67" t="s">
        <v>14</v>
      </c>
      <c r="B16" s="68" t="str">
        <f t="shared" si="0"/>
        <v>Y</v>
      </c>
      <c r="C16" s="69"/>
      <c r="D16" s="68" t="s">
        <v>51</v>
      </c>
      <c r="E16" s="70">
        <v>655.20609999999999</v>
      </c>
      <c r="F16" s="7" t="s">
        <v>223</v>
      </c>
      <c r="G16" s="7"/>
      <c r="I16" s="11"/>
    </row>
    <row r="17" spans="1:9" x14ac:dyDescent="0.35">
      <c r="A17" s="67" t="s">
        <v>15</v>
      </c>
      <c r="B17" s="68" t="str">
        <f t="shared" si="0"/>
        <v>Y</v>
      </c>
      <c r="C17" s="69"/>
      <c r="D17" s="68" t="s">
        <v>51</v>
      </c>
      <c r="E17" s="70">
        <v>55.799930000000003</v>
      </c>
      <c r="F17" s="68" t="s">
        <v>219</v>
      </c>
      <c r="G17" s="7"/>
      <c r="I17" s="11"/>
    </row>
    <row r="18" spans="1:9" x14ac:dyDescent="0.35">
      <c r="A18" s="67" t="s">
        <v>16</v>
      </c>
      <c r="B18" s="68" t="str">
        <f t="shared" si="0"/>
        <v/>
      </c>
      <c r="C18" s="68" t="s">
        <v>51</v>
      </c>
      <c r="D18" s="68" t="s">
        <v>51</v>
      </c>
      <c r="E18" s="70">
        <v>53.272040000000004</v>
      </c>
      <c r="F18" s="68" t="s">
        <v>222</v>
      </c>
      <c r="G18" s="7"/>
      <c r="I18" s="11"/>
    </row>
    <row r="19" spans="1:9" x14ac:dyDescent="0.35">
      <c r="A19" s="67" t="s">
        <v>17</v>
      </c>
      <c r="B19" s="68" t="str">
        <f t="shared" si="0"/>
        <v>Y</v>
      </c>
      <c r="C19" s="69"/>
      <c r="D19" s="69"/>
      <c r="E19" s="70">
        <v>12.68192</v>
      </c>
      <c r="F19" s="68" t="s">
        <v>223</v>
      </c>
      <c r="G19" s="7"/>
      <c r="I19" s="11"/>
    </row>
    <row r="20" spans="1:9" x14ac:dyDescent="0.35">
      <c r="A20" s="67" t="s">
        <v>18</v>
      </c>
      <c r="B20" s="68" t="str">
        <f t="shared" si="0"/>
        <v>Y</v>
      </c>
      <c r="C20" s="69"/>
      <c r="D20" s="68" t="s">
        <v>51</v>
      </c>
      <c r="E20" s="70">
        <v>49.886330000000001</v>
      </c>
      <c r="F20" s="68" t="s">
        <v>219</v>
      </c>
      <c r="G20" s="7"/>
      <c r="I20" s="11"/>
    </row>
    <row r="21" spans="1:9" x14ac:dyDescent="0.35">
      <c r="A21" s="67" t="s">
        <v>19</v>
      </c>
      <c r="B21" s="68" t="str">
        <f t="shared" si="0"/>
        <v>Y</v>
      </c>
      <c r="C21" s="69"/>
      <c r="D21" s="68" t="s">
        <v>51</v>
      </c>
      <c r="E21" s="70">
        <v>269.42966999999999</v>
      </c>
      <c r="F21" s="68" t="s">
        <v>219</v>
      </c>
      <c r="G21" s="7"/>
      <c r="I21" s="11"/>
    </row>
    <row r="22" spans="1:9" x14ac:dyDescent="0.35">
      <c r="A22" s="67" t="s">
        <v>20</v>
      </c>
      <c r="B22" s="68" t="str">
        <f t="shared" si="0"/>
        <v>Y</v>
      </c>
      <c r="C22" s="69"/>
      <c r="D22" s="69"/>
      <c r="E22" s="70">
        <v>774</v>
      </c>
      <c r="F22" s="68" t="s">
        <v>223</v>
      </c>
      <c r="G22" s="7"/>
      <c r="I22" s="11"/>
    </row>
    <row r="23" spans="1:9" x14ac:dyDescent="0.35">
      <c r="A23" s="67" t="s">
        <v>21</v>
      </c>
      <c r="B23" s="68" t="str">
        <f t="shared" si="0"/>
        <v/>
      </c>
      <c r="C23" s="68" t="s">
        <v>51</v>
      </c>
      <c r="D23" s="69"/>
      <c r="E23" s="70">
        <v>326.065</v>
      </c>
      <c r="F23" s="68" t="s">
        <v>219</v>
      </c>
      <c r="G23" s="7"/>
      <c r="I23" s="11"/>
    </row>
    <row r="24" spans="1:9" x14ac:dyDescent="0.35">
      <c r="A24" s="67" t="s">
        <v>22</v>
      </c>
      <c r="B24" s="68" t="str">
        <f t="shared" si="0"/>
        <v/>
      </c>
      <c r="C24" s="68" t="s">
        <v>51</v>
      </c>
      <c r="D24" s="68" t="s">
        <v>51</v>
      </c>
      <c r="E24" s="70">
        <v>13.590459999999998</v>
      </c>
      <c r="F24" s="68" t="s">
        <v>219</v>
      </c>
      <c r="G24" s="7"/>
      <c r="I24" s="11"/>
    </row>
    <row r="25" spans="1:9" x14ac:dyDescent="0.35">
      <c r="A25" s="67" t="s">
        <v>23</v>
      </c>
      <c r="B25" s="68" t="str">
        <f t="shared" si="0"/>
        <v>Y</v>
      </c>
      <c r="C25" s="69"/>
      <c r="D25" s="68"/>
      <c r="E25" s="70">
        <v>0.14144999999999999</v>
      </c>
      <c r="F25" s="68" t="s">
        <v>224</v>
      </c>
      <c r="G25" s="7"/>
    </row>
    <row r="26" spans="1:9" x14ac:dyDescent="0.35">
      <c r="A26" s="67" t="s">
        <v>24</v>
      </c>
      <c r="B26" s="68" t="str">
        <f t="shared" si="0"/>
        <v/>
      </c>
      <c r="C26" s="68" t="s">
        <v>51</v>
      </c>
      <c r="D26" s="68" t="s">
        <v>51</v>
      </c>
      <c r="E26" s="70">
        <v>8.8055000000000003</v>
      </c>
      <c r="F26" s="68" t="s">
        <v>219</v>
      </c>
      <c r="G26" s="7"/>
      <c r="I26" s="11"/>
    </row>
    <row r="27" spans="1:9" x14ac:dyDescent="0.35">
      <c r="A27" s="67" t="s">
        <v>25</v>
      </c>
      <c r="B27" s="68" t="str">
        <f t="shared" si="0"/>
        <v>Y</v>
      </c>
      <c r="C27" s="69"/>
      <c r="D27" s="68" t="s">
        <v>51</v>
      </c>
      <c r="E27" s="70">
        <v>5.40482</v>
      </c>
      <c r="F27" s="68" t="s">
        <v>222</v>
      </c>
      <c r="G27" s="7"/>
      <c r="I27" s="11"/>
    </row>
    <row r="28" spans="1:9" x14ac:dyDescent="0.35">
      <c r="A28" s="67" t="s">
        <v>26</v>
      </c>
      <c r="B28" s="68" t="str">
        <f t="shared" si="0"/>
        <v>Y</v>
      </c>
      <c r="C28" s="69"/>
      <c r="D28" s="68" t="s">
        <v>51</v>
      </c>
      <c r="E28" s="70">
        <v>1.4494899999999999</v>
      </c>
      <c r="F28" s="68" t="s">
        <v>223</v>
      </c>
      <c r="G28" s="7"/>
      <c r="I28" s="11"/>
    </row>
    <row r="29" spans="1:9" x14ac:dyDescent="0.35">
      <c r="A29" s="67" t="s">
        <v>27</v>
      </c>
      <c r="B29" s="68" t="str">
        <f t="shared" si="0"/>
        <v>Y</v>
      </c>
      <c r="C29" s="69"/>
      <c r="D29" s="69"/>
      <c r="E29" s="70">
        <v>6.0429999999999998E-2</v>
      </c>
      <c r="F29" s="68" t="s">
        <v>223</v>
      </c>
      <c r="G29" s="7"/>
      <c r="I29" s="10"/>
    </row>
    <row r="30" spans="1:9" x14ac:dyDescent="0.35">
      <c r="A30" s="67" t="s">
        <v>28</v>
      </c>
      <c r="B30" s="68" t="str">
        <f t="shared" si="0"/>
        <v>Y</v>
      </c>
      <c r="C30" s="69"/>
      <c r="D30" s="68" t="s">
        <v>51</v>
      </c>
      <c r="E30" s="70">
        <v>122.98244</v>
      </c>
      <c r="F30" s="68" t="s">
        <v>219</v>
      </c>
      <c r="G30" s="7"/>
      <c r="I30" s="11"/>
    </row>
    <row r="31" spans="1:9" x14ac:dyDescent="0.35">
      <c r="A31" s="67" t="s">
        <v>29</v>
      </c>
      <c r="B31" s="68" t="str">
        <f t="shared" si="0"/>
        <v>Y</v>
      </c>
      <c r="C31" s="69"/>
      <c r="D31" s="69"/>
      <c r="E31" s="70">
        <v>55.528349999999996</v>
      </c>
      <c r="F31" s="68" t="s">
        <v>219</v>
      </c>
      <c r="G31" s="7"/>
      <c r="I31" s="11"/>
    </row>
    <row r="32" spans="1:9" x14ac:dyDescent="0.35">
      <c r="A32" s="67" t="s">
        <v>30</v>
      </c>
      <c r="B32" s="68" t="str">
        <f t="shared" si="0"/>
        <v>Y</v>
      </c>
      <c r="C32" s="69"/>
      <c r="D32" s="69"/>
      <c r="E32" s="70">
        <v>22.032119999999999</v>
      </c>
      <c r="F32" s="68" t="s">
        <v>223</v>
      </c>
      <c r="G32" s="7"/>
      <c r="I32" s="11"/>
    </row>
    <row r="33" spans="1:9" x14ac:dyDescent="0.35">
      <c r="A33" s="67" t="s">
        <v>31</v>
      </c>
      <c r="B33" s="68" t="str">
        <f t="shared" si="0"/>
        <v/>
      </c>
      <c r="C33" s="68" t="s">
        <v>51</v>
      </c>
      <c r="D33" s="68" t="s">
        <v>51</v>
      </c>
      <c r="E33" s="70">
        <v>338.4101</v>
      </c>
      <c r="F33" s="68" t="s">
        <v>219</v>
      </c>
      <c r="G33" s="7"/>
      <c r="I33" s="11"/>
    </row>
    <row r="34" spans="1:9" x14ac:dyDescent="0.35">
      <c r="A34" s="67" t="s">
        <v>32</v>
      </c>
      <c r="B34" s="68" t="str">
        <f t="shared" si="0"/>
        <v>Y</v>
      </c>
      <c r="C34" s="69"/>
      <c r="D34" s="68" t="s">
        <v>51</v>
      </c>
      <c r="E34" s="70">
        <v>28.257439999999999</v>
      </c>
      <c r="F34" s="68" t="s">
        <v>219</v>
      </c>
      <c r="G34" s="7"/>
      <c r="I34" s="11"/>
    </row>
    <row r="35" spans="1:9" x14ac:dyDescent="0.35">
      <c r="A35" s="67" t="s">
        <v>33</v>
      </c>
      <c r="B35" s="68" t="str">
        <f t="shared" si="0"/>
        <v/>
      </c>
      <c r="C35" s="68" t="s">
        <v>51</v>
      </c>
      <c r="D35" s="68" t="s">
        <v>51</v>
      </c>
      <c r="E35" s="70">
        <v>66.4191</v>
      </c>
      <c r="F35" s="68" t="s">
        <v>219</v>
      </c>
      <c r="G35" s="7"/>
      <c r="I35" s="11"/>
    </row>
    <row r="36" spans="1:9" x14ac:dyDescent="0.35">
      <c r="A36" s="67" t="s">
        <v>34</v>
      </c>
      <c r="B36" s="68" t="str">
        <f t="shared" si="0"/>
        <v/>
      </c>
      <c r="C36" s="68" t="s">
        <v>51</v>
      </c>
      <c r="D36" s="69"/>
      <c r="E36" s="70">
        <v>1596.3</v>
      </c>
      <c r="F36" s="68" t="s">
        <v>225</v>
      </c>
      <c r="G36" s="7"/>
      <c r="I36" s="11"/>
    </row>
    <row r="37" spans="1:9" x14ac:dyDescent="0.35">
      <c r="A37" s="67" t="s">
        <v>35</v>
      </c>
      <c r="B37" s="68" t="str">
        <f t="shared" si="0"/>
        <v/>
      </c>
      <c r="C37" s="68" t="s">
        <v>51</v>
      </c>
      <c r="D37" s="69" t="s">
        <v>51</v>
      </c>
      <c r="E37" s="70">
        <v>30.421509999999998</v>
      </c>
      <c r="F37" s="68" t="s">
        <v>219</v>
      </c>
      <c r="G37" s="7"/>
      <c r="I37" s="11"/>
    </row>
    <row r="38" spans="1:9" x14ac:dyDescent="0.35">
      <c r="A38" s="67" t="s">
        <v>36</v>
      </c>
      <c r="B38" s="68" t="str">
        <f t="shared" si="0"/>
        <v/>
      </c>
      <c r="C38" s="68" t="s">
        <v>51</v>
      </c>
      <c r="D38" s="68" t="s">
        <v>51</v>
      </c>
      <c r="E38" s="70">
        <v>10.9307</v>
      </c>
      <c r="F38" s="68" t="s">
        <v>219</v>
      </c>
      <c r="G38" s="7"/>
      <c r="I38" s="11"/>
    </row>
    <row r="39" spans="1:9" x14ac:dyDescent="0.35">
      <c r="A39" s="67" t="s">
        <v>37</v>
      </c>
      <c r="B39" s="68" t="str">
        <f t="shared" si="0"/>
        <v>Y</v>
      </c>
      <c r="C39" s="69"/>
      <c r="D39" s="68" t="s">
        <v>51</v>
      </c>
      <c r="E39" s="70">
        <v>189.92251000000002</v>
      </c>
      <c r="F39" s="68" t="s">
        <v>219</v>
      </c>
      <c r="G39" s="7"/>
      <c r="I39" s="11"/>
    </row>
    <row r="40" spans="1:9" x14ac:dyDescent="0.35">
      <c r="A40" s="67" t="s">
        <v>38</v>
      </c>
      <c r="B40" s="68" t="str">
        <f t="shared" si="0"/>
        <v>Y</v>
      </c>
      <c r="C40" s="69"/>
      <c r="D40" s="68" t="s">
        <v>51</v>
      </c>
      <c r="E40" s="70">
        <v>5.8477300000000003</v>
      </c>
      <c r="F40" s="68" t="s">
        <v>223</v>
      </c>
      <c r="G40" s="7"/>
      <c r="H40" s="10"/>
      <c r="I40" s="11"/>
    </row>
    <row r="41" spans="1:9" x14ac:dyDescent="0.35">
      <c r="A41" s="67" t="s">
        <v>39</v>
      </c>
      <c r="B41" s="68" t="str">
        <f t="shared" si="0"/>
        <v>Y</v>
      </c>
      <c r="C41" s="69"/>
      <c r="D41" s="68"/>
      <c r="E41" s="70">
        <v>37.30068</v>
      </c>
      <c r="F41" s="68" t="s">
        <v>219</v>
      </c>
      <c r="G41" s="7"/>
      <c r="I41" s="11"/>
    </row>
    <row r="42" spans="1:9" x14ac:dyDescent="0.35">
      <c r="A42" s="67" t="s">
        <v>40</v>
      </c>
      <c r="B42" s="68" t="str">
        <f t="shared" si="0"/>
        <v>Y</v>
      </c>
      <c r="C42" s="69"/>
      <c r="D42" s="69"/>
      <c r="E42" s="70">
        <v>928.98716999999999</v>
      </c>
      <c r="F42" s="68" t="s">
        <v>223</v>
      </c>
      <c r="G42" s="7"/>
      <c r="I42" s="11"/>
    </row>
    <row r="43" spans="1:9" x14ac:dyDescent="0.35">
      <c r="A43" s="67" t="s">
        <v>41</v>
      </c>
      <c r="B43" s="68" t="str">
        <f t="shared" si="0"/>
        <v/>
      </c>
      <c r="C43" s="68" t="s">
        <v>51</v>
      </c>
      <c r="D43" s="69"/>
      <c r="E43" s="70">
        <v>485.26029999999997</v>
      </c>
      <c r="F43" s="68" t="s">
        <v>226</v>
      </c>
      <c r="G43" s="7"/>
      <c r="I43" s="54"/>
    </row>
    <row r="44" spans="1:9" x14ac:dyDescent="0.35">
      <c r="A44" s="67" t="s">
        <v>43</v>
      </c>
      <c r="B44" s="68" t="str">
        <f t="shared" si="0"/>
        <v>Y</v>
      </c>
      <c r="C44" s="69"/>
      <c r="D44" s="69"/>
      <c r="E44" s="70">
        <v>360.32821999999999</v>
      </c>
      <c r="F44" s="68" t="s">
        <v>219</v>
      </c>
      <c r="G44" s="7"/>
      <c r="I44" s="11"/>
    </row>
    <row r="45" spans="1:9" x14ac:dyDescent="0.35">
      <c r="A45" s="67" t="s">
        <v>42</v>
      </c>
      <c r="B45" s="68" t="str">
        <f t="shared" si="0"/>
        <v>Y</v>
      </c>
      <c r="C45" s="69"/>
      <c r="D45" s="69"/>
      <c r="E45" s="70">
        <v>5236.1000000000004</v>
      </c>
      <c r="F45" s="68" t="s">
        <v>223</v>
      </c>
      <c r="G45" s="7"/>
      <c r="I45" s="11"/>
    </row>
    <row r="46" spans="1:9" x14ac:dyDescent="0.35">
      <c r="A46" s="67"/>
      <c r="B46" s="68"/>
      <c r="C46" s="69"/>
      <c r="D46" s="69">
        <f>COUNTA(D3:D45)</f>
        <v>27</v>
      </c>
      <c r="E46" s="70"/>
      <c r="F46" s="7"/>
      <c r="G46" s="7"/>
    </row>
    <row r="47" spans="1:9" x14ac:dyDescent="0.35">
      <c r="A47" s="71" t="s">
        <v>52</v>
      </c>
      <c r="B47" s="67"/>
      <c r="C47" s="67"/>
      <c r="D47" s="67"/>
      <c r="E47" s="81">
        <f t="shared" ref="E47" si="1">SUM(E3:E45)</f>
        <v>13335.134400000003</v>
      </c>
      <c r="F47" s="7"/>
      <c r="G47" s="7"/>
    </row>
    <row r="48" spans="1:9" x14ac:dyDescent="0.35">
      <c r="A48" s="71" t="s">
        <v>90</v>
      </c>
      <c r="B48" s="67"/>
      <c r="C48" s="67"/>
      <c r="D48" s="67"/>
      <c r="E48" s="81">
        <f>SUMIF($B$3:$B$45,"Y",E3:E45)</f>
        <v>10181.5028</v>
      </c>
      <c r="F48" s="7"/>
      <c r="G48" s="7"/>
    </row>
    <row r="49" spans="1:8" x14ac:dyDescent="0.35">
      <c r="A49" s="71" t="s">
        <v>49</v>
      </c>
      <c r="B49" s="67"/>
      <c r="C49" s="67"/>
      <c r="D49" s="67"/>
      <c r="E49" s="81">
        <f>SUMIF($C$3:$C$45,"Y",E3:E45)</f>
        <v>3153.6316000000002</v>
      </c>
      <c r="F49" s="7"/>
      <c r="G49" s="7"/>
    </row>
    <row r="50" spans="1:8" x14ac:dyDescent="0.35">
      <c r="A50" s="71" t="s">
        <v>48</v>
      </c>
      <c r="B50" s="67"/>
      <c r="C50" s="67"/>
      <c r="D50" s="67"/>
      <c r="E50" s="81">
        <f>SUMIF($D$3:$D$45,"Y",E3:E45)</f>
        <v>2547.4231199999995</v>
      </c>
      <c r="F50" s="7"/>
      <c r="G50" s="7"/>
      <c r="H50" s="26"/>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BE50-E84D-4AB4-9F0C-81B4B3E84ED8}">
  <dimension ref="A1:K26"/>
  <sheetViews>
    <sheetView showGridLines="0" zoomScale="70" zoomScaleNormal="70" workbookViewId="0">
      <selection activeCell="G3" sqref="G3"/>
    </sheetView>
  </sheetViews>
  <sheetFormatPr defaultColWidth="8.81640625" defaultRowHeight="14.5" x14ac:dyDescent="0.35"/>
  <cols>
    <col min="1" max="2" width="25.1796875" customWidth="1"/>
    <col min="3" max="5" width="25.453125" customWidth="1"/>
    <col min="6" max="7" width="30" customWidth="1"/>
    <col min="8" max="8" width="11.6328125" customWidth="1"/>
    <col min="9" max="9" width="15.08984375" customWidth="1"/>
  </cols>
  <sheetData>
    <row r="1" spans="1:11" ht="60" customHeight="1" x14ac:dyDescent="0.35">
      <c r="A1" s="20" t="s">
        <v>44</v>
      </c>
      <c r="B1" s="20" t="s">
        <v>46</v>
      </c>
      <c r="C1" s="20" t="s">
        <v>93</v>
      </c>
      <c r="D1" s="20" t="s">
        <v>45</v>
      </c>
      <c r="E1" s="20" t="s">
        <v>58</v>
      </c>
      <c r="F1" s="20" t="s">
        <v>94</v>
      </c>
      <c r="G1" s="20" t="s">
        <v>231</v>
      </c>
      <c r="H1" s="20" t="s">
        <v>96</v>
      </c>
      <c r="I1" s="20" t="s">
        <v>97</v>
      </c>
    </row>
    <row r="2" spans="1:11" x14ac:dyDescent="0.35">
      <c r="A2" s="4" t="s">
        <v>42</v>
      </c>
      <c r="B2" s="5">
        <v>2005</v>
      </c>
      <c r="C2" s="9">
        <v>6696.2637434505068</v>
      </c>
      <c r="D2" s="23">
        <v>0.5</v>
      </c>
      <c r="E2" s="9">
        <f>Table13[[#This Row],[NDC Base Year Emissions (MTCO2 e)]]-(Table13[[#This Row],[NDC Base Year Emissions (MTCO2 e)]]*Table13[[#This Row],[2030 NDC target]])</f>
        <v>3348.1318717252534</v>
      </c>
      <c r="F2" s="9">
        <v>5236.1000000000004</v>
      </c>
      <c r="G2" s="9">
        <f>(Table13[[#This Row],[Projected 2030 Emissions MtCO2e  (with LULUCF)]]-Table13[[#This Row],[NDC Base Year Emissions (MTCO2 e)]])/Table13[[#This Row],[NDC Base Year Emissions (MTCO2 e)]]</f>
        <v>-0.21805648633219771</v>
      </c>
      <c r="H2" s="25">
        <f t="shared" ref="H2:H18" si="0">F2-E2</f>
        <v>1887.968128274747</v>
      </c>
      <c r="I2" s="121">
        <f t="shared" ref="I2:I18" si="1">H2/$H$19*100</f>
        <v>51.674146345273819</v>
      </c>
      <c r="K2" s="32"/>
    </row>
    <row r="3" spans="1:11" x14ac:dyDescent="0.35">
      <c r="A3" s="6" t="s">
        <v>48</v>
      </c>
      <c r="B3" s="5">
        <v>1990</v>
      </c>
      <c r="C3" s="9">
        <v>4645.3164479127299</v>
      </c>
      <c r="D3" s="23">
        <v>0.55000000000000004</v>
      </c>
      <c r="E3" s="9">
        <f>Table13[[#This Row],[NDC Base Year Emissions (MTCO2 e)]]-(Table13[[#This Row],[NDC Base Year Emissions (MTCO2 e)]]*Table13[[#This Row],[2030 NDC target]])</f>
        <v>2090.3924015607281</v>
      </c>
      <c r="F3" s="9">
        <v>2547.4231199999995</v>
      </c>
      <c r="G3" s="9">
        <f>(Table13[[#This Row],[Projected 2030 Emissions MtCO2e  (with LULUCF)]]-Table13[[#This Row],[NDC Base Year Emissions (MTCO2 e)]])/Table13[[#This Row],[NDC Base Year Emissions (MTCO2 e)]]</f>
        <v>-0.45161472882119202</v>
      </c>
      <c r="H3" s="25">
        <f t="shared" si="0"/>
        <v>457.03071843927137</v>
      </c>
      <c r="I3" s="121">
        <f t="shared" si="1"/>
        <v>12.509041797489351</v>
      </c>
    </row>
    <row r="4" spans="1:11" x14ac:dyDescent="0.35">
      <c r="A4" s="4" t="s">
        <v>34</v>
      </c>
      <c r="B4" s="5">
        <v>1990</v>
      </c>
      <c r="C4" s="9">
        <v>3089.1634435910846</v>
      </c>
      <c r="D4" s="23">
        <v>0.7</v>
      </c>
      <c r="E4" s="9">
        <f>Table13[[#This Row],[NDC Base Year Emissions (MTCO2 e)]]-(Table13[[#This Row],[NDC Base Year Emissions (MTCO2 e)]]*Table13[[#This Row],[2030 NDC target]])</f>
        <v>926.74903307732575</v>
      </c>
      <c r="F4" s="9">
        <v>1596.3</v>
      </c>
      <c r="G4" s="9">
        <f>(Table13[[#This Row],[Projected 2030 Emissions MtCO2e  (with LULUCF)]]-Table13[[#This Row],[NDC Base Year Emissions (MTCO2 e)]])/Table13[[#This Row],[NDC Base Year Emissions (MTCO2 e)]]</f>
        <v>-0.48325816061569848</v>
      </c>
      <c r="H4" s="25">
        <f t="shared" si="0"/>
        <v>669.55096692267421</v>
      </c>
      <c r="I4" s="121">
        <f t="shared" si="1"/>
        <v>18.325772629434404</v>
      </c>
      <c r="K4" s="32"/>
    </row>
    <row r="5" spans="1:11" x14ac:dyDescent="0.35">
      <c r="A5" s="4" t="s">
        <v>20</v>
      </c>
      <c r="B5" s="5">
        <v>2013</v>
      </c>
      <c r="C5" s="9">
        <v>1407.62947229939</v>
      </c>
      <c r="D5" s="23">
        <v>0.46</v>
      </c>
      <c r="E5" s="9">
        <f>Table13[[#This Row],[NDC Base Year Emissions (MTCO2 e)]]-(Table13[[#This Row],[NDC Base Year Emissions (MTCO2 e)]]*Table13[[#This Row],[2030 NDC target]])</f>
        <v>760.11991504167065</v>
      </c>
      <c r="F5" s="9">
        <v>774</v>
      </c>
      <c r="G5" s="9">
        <f>(Table13[[#This Row],[Projected 2030 Emissions MtCO2e  (with LULUCF)]]-Table13[[#This Row],[NDC Base Year Emissions (MTCO2 e)]])/Table13[[#This Row],[NDC Base Year Emissions (MTCO2 e)]]</f>
        <v>-0.45013939020781085</v>
      </c>
      <c r="H5" s="25">
        <f t="shared" si="0"/>
        <v>13.880084958329348</v>
      </c>
      <c r="I5" s="7">
        <f t="shared" si="1"/>
        <v>0.37990129742124962</v>
      </c>
      <c r="K5" s="32"/>
    </row>
    <row r="6" spans="1:11" x14ac:dyDescent="0.35">
      <c r="A6" s="4" t="s">
        <v>40</v>
      </c>
      <c r="B6" s="5">
        <v>2030</v>
      </c>
      <c r="C6" s="9">
        <v>1175</v>
      </c>
      <c r="D6" s="23">
        <v>0.41</v>
      </c>
      <c r="E6" s="9">
        <f>Table13[[#This Row],[NDC Base Year Emissions (MTCO2 e)]]-(Table13[[#This Row],[NDC Base Year Emissions (MTCO2 e)]]*Table13[[#This Row],[2030 NDC target]])</f>
        <v>693.25</v>
      </c>
      <c r="F6" s="9">
        <v>928.98716999999999</v>
      </c>
      <c r="G6" s="9">
        <f>(Table13[[#This Row],[Projected 2030 Emissions MtCO2e  (with LULUCF)]]-Table13[[#This Row],[NDC Base Year Emissions (MTCO2 e)]])/Table13[[#This Row],[NDC Base Year Emissions (MTCO2 e)]]</f>
        <v>-0.20937262127659576</v>
      </c>
      <c r="H6" s="25">
        <f t="shared" si="0"/>
        <v>235.73716999999999</v>
      </c>
      <c r="I6" s="7">
        <f t="shared" si="1"/>
        <v>6.4521836143136282</v>
      </c>
      <c r="K6" s="32"/>
    </row>
    <row r="7" spans="1:11" x14ac:dyDescent="0.35">
      <c r="A7" s="4" t="s">
        <v>41</v>
      </c>
      <c r="B7" s="5">
        <v>1990</v>
      </c>
      <c r="C7" s="9">
        <v>911.3939717345288</v>
      </c>
      <c r="D7" s="23">
        <v>0.65</v>
      </c>
      <c r="E7" s="9">
        <f>Table13[[#This Row],[NDC Base Year Emissions (MTCO2 e)]]-(Table13[[#This Row],[NDC Base Year Emissions (MTCO2 e)]]*Table13[[#This Row],[2030 NDC target]])</f>
        <v>318.98789010708504</v>
      </c>
      <c r="F7" s="9">
        <v>485.26029999999997</v>
      </c>
      <c r="G7" s="9">
        <f>(Table13[[#This Row],[Projected 2030 Emissions MtCO2e  (with LULUCF)]]-Table13[[#This Row],[NDC Base Year Emissions (MTCO2 e)]])/Table13[[#This Row],[NDC Base Year Emissions (MTCO2 e)]]</f>
        <v>-0.46756253053059826</v>
      </c>
      <c r="H7" s="25">
        <f t="shared" si="0"/>
        <v>166.27240989291494</v>
      </c>
      <c r="I7" s="7">
        <f t="shared" si="1"/>
        <v>4.5509162539938233</v>
      </c>
      <c r="K7" s="32"/>
    </row>
    <row r="8" spans="1:11" x14ac:dyDescent="0.35">
      <c r="A8" s="4" t="s">
        <v>43</v>
      </c>
      <c r="B8" s="5">
        <v>1990</v>
      </c>
      <c r="C8" s="9">
        <v>817.45431985819073</v>
      </c>
      <c r="D8" s="23">
        <v>0.68</v>
      </c>
      <c r="E8" s="9">
        <f>Table13[[#This Row],[NDC Base Year Emissions (MTCO2 e)]]-(Table13[[#This Row],[NDC Base Year Emissions (MTCO2 e)]]*Table13[[#This Row],[2030 NDC target]])</f>
        <v>261.58538235462095</v>
      </c>
      <c r="F8" s="9">
        <v>360.32821999999999</v>
      </c>
      <c r="G8" s="9">
        <f>(Table13[[#This Row],[Projected 2030 Emissions MtCO2e  (with LULUCF)]]-Table13[[#This Row],[NDC Base Year Emissions (MTCO2 e)]])/Table13[[#This Row],[NDC Base Year Emissions (MTCO2 e)]]</f>
        <v>-0.5592069045980349</v>
      </c>
      <c r="H8" s="25">
        <f t="shared" si="0"/>
        <v>98.742837645379041</v>
      </c>
      <c r="I8" s="7">
        <f t="shared" si="1"/>
        <v>2.7026154555361193</v>
      </c>
      <c r="K8" s="32"/>
    </row>
    <row r="9" spans="1:11" x14ac:dyDescent="0.35">
      <c r="A9" s="4" t="s">
        <v>6</v>
      </c>
      <c r="B9" s="5">
        <v>2005</v>
      </c>
      <c r="C9" s="9">
        <v>732.22009299377169</v>
      </c>
      <c r="D9" s="23">
        <v>0.4</v>
      </c>
      <c r="E9" s="9">
        <f>Table13[[#This Row],[NDC Base Year Emissions (MTCO2 e)]]-(Table13[[#This Row],[NDC Base Year Emissions (MTCO2 e)]]*Table13[[#This Row],[2030 NDC target]])</f>
        <v>439.33205579626298</v>
      </c>
      <c r="F9" s="9">
        <v>511.7</v>
      </c>
      <c r="G9" s="9">
        <f>(Table13[[#This Row],[Projected 2030 Emissions MtCO2e  (with LULUCF)]]-Table13[[#This Row],[NDC Base Year Emissions (MTCO2 e)]])/Table13[[#This Row],[NDC Base Year Emissions (MTCO2 e)]]</f>
        <v>-0.30116640488810986</v>
      </c>
      <c r="H9" s="25">
        <f t="shared" si="0"/>
        <v>72.367944203737011</v>
      </c>
      <c r="I9" s="7">
        <f t="shared" si="1"/>
        <v>1.98072821436227</v>
      </c>
    </row>
    <row r="10" spans="1:11" x14ac:dyDescent="0.35">
      <c r="A10" s="4" t="s">
        <v>1</v>
      </c>
      <c r="B10" s="5">
        <v>2005</v>
      </c>
      <c r="C10" s="9">
        <v>608.64654161391411</v>
      </c>
      <c r="D10" s="23">
        <v>0.43</v>
      </c>
      <c r="E10" s="9">
        <f>Table13[[#This Row],[NDC Base Year Emissions (MTCO2 e)]]-(Table13[[#This Row],[NDC Base Year Emissions (MTCO2 e)]]*Table13[[#This Row],[2030 NDC target]])</f>
        <v>346.92852871993102</v>
      </c>
      <c r="F10" s="9">
        <v>368.47113999999999</v>
      </c>
      <c r="G10" s="9">
        <f>(Table13[[#This Row],[Projected 2030 Emissions MtCO2e  (with LULUCF)]]-Table13[[#This Row],[NDC Base Year Emissions (MTCO2 e)]])/Table13[[#This Row],[NDC Base Year Emissions (MTCO2 e)]]</f>
        <v>-0.39460571151370449</v>
      </c>
      <c r="H10" s="25">
        <f t="shared" si="0"/>
        <v>21.542611280068968</v>
      </c>
      <c r="I10" s="7">
        <f t="shared" si="1"/>
        <v>0.58962650442774445</v>
      </c>
      <c r="K10" s="32"/>
    </row>
    <row r="11" spans="1:11" x14ac:dyDescent="0.35">
      <c r="A11" s="4" t="s">
        <v>21</v>
      </c>
      <c r="B11" s="5">
        <v>1990</v>
      </c>
      <c r="C11" s="9">
        <v>380.18658330586368</v>
      </c>
      <c r="D11" s="23">
        <v>0.15</v>
      </c>
      <c r="E11" s="9">
        <f>Table13[[#This Row],[NDC Base Year Emissions (MTCO2 e)]]-(Table13[[#This Row],[NDC Base Year Emissions (MTCO2 e)]]*Table13[[#This Row],[2030 NDC target]])</f>
        <v>323.15859580998415</v>
      </c>
      <c r="F11" s="9">
        <v>326.065</v>
      </c>
      <c r="G11" s="9">
        <f>(Table13[[#This Row],[Projected 2030 Emissions MtCO2e  (with LULUCF)]]-Table13[[#This Row],[NDC Base Year Emissions (MTCO2 e)]])/Table13[[#This Row],[NDC Base Year Emissions (MTCO2 e)]]</f>
        <v>-0.14235532152464822</v>
      </c>
      <c r="H11" s="25">
        <f t="shared" si="0"/>
        <v>2.9064041900158486</v>
      </c>
      <c r="I11" s="7">
        <f t="shared" si="1"/>
        <v>7.9548988780143298E-2</v>
      </c>
      <c r="K11" s="32"/>
    </row>
    <row r="12" spans="1:11" x14ac:dyDescent="0.35">
      <c r="A12" s="4" t="s">
        <v>3</v>
      </c>
      <c r="B12" s="5">
        <v>1990</v>
      </c>
      <c r="C12" s="9">
        <v>115.9408072948103</v>
      </c>
      <c r="D12" s="23">
        <v>0.35</v>
      </c>
      <c r="E12" s="9">
        <f>Table13[[#This Row],[NDC Base Year Emissions (MTCO2 e)]]-(Table13[[#This Row],[NDC Base Year Emissions (MTCO2 e)]]*Table13[[#This Row],[2030 NDC target]])</f>
        <v>75.361524741626695</v>
      </c>
      <c r="F12" s="9">
        <v>72.754499999999993</v>
      </c>
      <c r="G12" s="9">
        <f>(Table13[[#This Row],[Projected 2030 Emissions MtCO2e  (with LULUCF)]]-Table13[[#This Row],[NDC Base Year Emissions (MTCO2 e)]])/Table13[[#This Row],[NDC Base Year Emissions (MTCO2 e)]]</f>
        <v>-0.37248582533152153</v>
      </c>
      <c r="H12" s="25">
        <f t="shared" si="0"/>
        <v>-2.6070247416267023</v>
      </c>
      <c r="I12" s="7">
        <f t="shared" si="1"/>
        <v>-7.1354900544678759E-2</v>
      </c>
      <c r="K12" s="32"/>
    </row>
    <row r="13" spans="1:11" x14ac:dyDescent="0.35">
      <c r="A13" s="4" t="s">
        <v>29</v>
      </c>
      <c r="B13" s="5">
        <v>2005</v>
      </c>
      <c r="C13" s="9">
        <v>81.752176013025917</v>
      </c>
      <c r="D13" s="23">
        <v>0.5</v>
      </c>
      <c r="E13" s="9">
        <f>Table13[[#This Row],[NDC Base Year Emissions (MTCO2 e)]]-(Table13[[#This Row],[NDC Base Year Emissions (MTCO2 e)]]*Table13[[#This Row],[2030 NDC target]])</f>
        <v>40.876088006512958</v>
      </c>
      <c r="F13" s="9">
        <v>55.528349999999996</v>
      </c>
      <c r="G13" s="9">
        <f>(Table13[[#This Row],[Projected 2030 Emissions MtCO2e  (with LULUCF)]]-Table13[[#This Row],[NDC Base Year Emissions (MTCO2 e)]])/Table13[[#This Row],[NDC Base Year Emissions (MTCO2 e)]]</f>
        <v>-0.32077220805532525</v>
      </c>
      <c r="H13" s="25">
        <f t="shared" si="0"/>
        <v>14.652261993487038</v>
      </c>
      <c r="I13" s="7">
        <f t="shared" si="1"/>
        <v>0.40103597047087397</v>
      </c>
      <c r="K13" s="32"/>
    </row>
    <row r="14" spans="1:11" x14ac:dyDescent="0.35">
      <c r="A14" s="4" t="s">
        <v>39</v>
      </c>
      <c r="B14" s="5">
        <v>1990</v>
      </c>
      <c r="C14" s="9">
        <v>55.3449841202819</v>
      </c>
      <c r="D14" s="23">
        <v>0.5</v>
      </c>
      <c r="E14" s="9">
        <f>Table13[[#This Row],[NDC Base Year Emissions (MTCO2 e)]]-(Table13[[#This Row],[NDC Base Year Emissions (MTCO2 e)]]*Table13[[#This Row],[2030 NDC target]])</f>
        <v>27.67249206014095</v>
      </c>
      <c r="F14" s="9">
        <v>37.30068</v>
      </c>
      <c r="G14" s="9">
        <f>(Table13[[#This Row],[Projected 2030 Emissions MtCO2e  (with LULUCF)]]-Table13[[#This Row],[NDC Base Year Emissions (MTCO2 e)]])/Table13[[#This Row],[NDC Base Year Emissions (MTCO2 e)]]</f>
        <v>-0.32603323331100797</v>
      </c>
      <c r="H14" s="25">
        <f t="shared" si="0"/>
        <v>9.6281879398590497</v>
      </c>
      <c r="I14" s="7">
        <f t="shared" si="1"/>
        <v>0.26352584304414384</v>
      </c>
      <c r="K14" s="32"/>
    </row>
    <row r="15" spans="1:11" x14ac:dyDescent="0.35">
      <c r="A15" s="4" t="s">
        <v>30</v>
      </c>
      <c r="B15" s="5">
        <v>1990</v>
      </c>
      <c r="C15" s="9">
        <v>50.712446256241051</v>
      </c>
      <c r="D15" s="23">
        <v>0.55000000000000004</v>
      </c>
      <c r="E15" s="9">
        <f>Table13[[#This Row],[NDC Base Year Emissions (MTCO2 e)]]-(Table13[[#This Row],[NDC Base Year Emissions (MTCO2 e)]]*Table13[[#This Row],[2030 NDC target]])</f>
        <v>22.82060081530847</v>
      </c>
      <c r="F15" s="9">
        <v>22.032119999999999</v>
      </c>
      <c r="G15" s="9">
        <f>(Table13[[#This Row],[Projected 2030 Emissions MtCO2e  (with LULUCF)]]-Table13[[#This Row],[NDC Base Year Emissions (MTCO2 e)]])/Table13[[#This Row],[NDC Base Year Emissions (MTCO2 e)]]</f>
        <v>-0.5655480729784641</v>
      </c>
      <c r="H15" s="25">
        <f t="shared" si="0"/>
        <v>-0.78848081530847125</v>
      </c>
      <c r="I15" s="7">
        <f t="shared" si="1"/>
        <v>-2.1580911473290228E-2</v>
      </c>
      <c r="K15" s="32"/>
    </row>
    <row r="16" spans="1:11" x14ac:dyDescent="0.35">
      <c r="A16" s="4" t="s">
        <v>17</v>
      </c>
      <c r="B16" s="5">
        <v>1990</v>
      </c>
      <c r="C16" s="9">
        <v>13.291645409625696</v>
      </c>
      <c r="D16" s="23">
        <v>0.55000000000000004</v>
      </c>
      <c r="E16" s="9">
        <f>Table13[[#This Row],[NDC Base Year Emissions (MTCO2 e)]]-(Table13[[#This Row],[NDC Base Year Emissions (MTCO2 e)]]*Table13[[#This Row],[2030 NDC target]])</f>
        <v>5.9812404343315624</v>
      </c>
      <c r="F16" s="9">
        <v>12.68192</v>
      </c>
      <c r="G16" s="9">
        <f>(Table13[[#This Row],[Projected 2030 Emissions MtCO2e  (with LULUCF)]]-Table13[[#This Row],[NDC Base Year Emissions (MTCO2 e)]])/Table13[[#This Row],[NDC Base Year Emissions (MTCO2 e)]]</f>
        <v>-4.587283145427113E-2</v>
      </c>
      <c r="H16" s="25">
        <f t="shared" si="0"/>
        <v>6.7006795656684375</v>
      </c>
      <c r="I16" s="7">
        <f t="shared" si="1"/>
        <v>0.18339922761595914</v>
      </c>
      <c r="K16" s="32"/>
    </row>
    <row r="17" spans="1:11" x14ac:dyDescent="0.35">
      <c r="A17" s="4" t="s">
        <v>23</v>
      </c>
      <c r="B17" s="5">
        <v>1990</v>
      </c>
      <c r="C17" s="9">
        <v>0.22964478782480316</v>
      </c>
      <c r="D17" s="23">
        <v>0.4</v>
      </c>
      <c r="E17" s="9">
        <f>Table13[[#This Row],[NDC Base Year Emissions (MTCO2 e)]]-(Table13[[#This Row],[NDC Base Year Emissions (MTCO2 e)]]*Table13[[#This Row],[2030 NDC target]])</f>
        <v>0.13778687269488188</v>
      </c>
      <c r="F17" s="9">
        <v>0.14144999999999999</v>
      </c>
      <c r="G17" s="9">
        <f>(Table13[[#This Row],[Projected 2030 Emissions MtCO2e  (with LULUCF)]]-Table13[[#This Row],[NDC Base Year Emissions (MTCO2 e)]])/Table13[[#This Row],[NDC Base Year Emissions (MTCO2 e)]]</f>
        <v>-0.38404872438074794</v>
      </c>
      <c r="H17" s="25">
        <f t="shared" si="0"/>
        <v>3.6631273051181135E-3</v>
      </c>
      <c r="I17" s="7">
        <f t="shared" si="1"/>
        <v>1.0026068428338192E-4</v>
      </c>
      <c r="K17" s="32"/>
    </row>
    <row r="18" spans="1:11" x14ac:dyDescent="0.35">
      <c r="A18" s="4" t="s">
        <v>27</v>
      </c>
      <c r="B18" s="5">
        <v>1990</v>
      </c>
      <c r="C18" s="9">
        <v>0.10234753556892667</v>
      </c>
      <c r="D18" s="23">
        <v>0.55000000000000004</v>
      </c>
      <c r="E18" s="9">
        <f>Table13[[#This Row],[NDC Base Year Emissions (MTCO2 e)]]-(Table13[[#This Row],[NDC Base Year Emissions (MTCO2 e)]]*Table13[[#This Row],[2030 NDC target]])</f>
        <v>4.6056391006017001E-2</v>
      </c>
      <c r="F18" s="9">
        <v>6.0429999999999998E-2</v>
      </c>
      <c r="G18" s="9">
        <f>(Table13[[#This Row],[Projected 2030 Emissions MtCO2e  (with LULUCF)]]-Table13[[#This Row],[NDC Base Year Emissions (MTCO2 e)]])/Table13[[#This Row],[NDC Base Year Emissions (MTCO2 e)]]</f>
        <v>-0.40956077091565157</v>
      </c>
      <c r="H18" s="25">
        <f t="shared" si="0"/>
        <v>1.4373608993982996E-2</v>
      </c>
      <c r="I18" s="7">
        <f t="shared" si="1"/>
        <v>3.9340917017680364E-4</v>
      </c>
      <c r="K18" s="32"/>
    </row>
    <row r="19" spans="1:11" x14ac:dyDescent="0.35">
      <c r="A19" s="90" t="s">
        <v>207</v>
      </c>
      <c r="B19" s="90"/>
      <c r="C19" s="90"/>
      <c r="D19" s="90"/>
      <c r="E19" s="91">
        <f>SUM(Table13[NDC target emission level in 2030 in MtCO2e  (with LULUCF)])</f>
        <v>9681.5314635144841</v>
      </c>
      <c r="F19" s="91">
        <f>SUM(Table13[Projected 2030 Emissions MtCO2e  (with LULUCF)])</f>
        <v>13335.134399999999</v>
      </c>
      <c r="G19" s="91"/>
      <c r="H19" s="91">
        <f>SUM(H2:H18)</f>
        <v>3653.6029364855153</v>
      </c>
      <c r="I19" s="90">
        <f>SUM(I2:I18)</f>
        <v>100.00000000000003</v>
      </c>
    </row>
    <row r="21" spans="1:11" x14ac:dyDescent="0.35">
      <c r="H21" s="49"/>
    </row>
    <row r="25" spans="1:11" x14ac:dyDescent="0.35">
      <c r="G25" s="120"/>
    </row>
    <row r="26" spans="1:11" x14ac:dyDescent="0.35">
      <c r="I26" s="120"/>
    </row>
  </sheetData>
  <phoneticPr fontId="26"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4F241-A883-40C7-A84B-D4021F327DD8}">
  <dimension ref="A1:J55"/>
  <sheetViews>
    <sheetView showGridLines="0" zoomScale="85" zoomScaleNormal="85" workbookViewId="0">
      <selection activeCell="E2" sqref="E2"/>
    </sheetView>
  </sheetViews>
  <sheetFormatPr defaultRowHeight="14.5" x14ac:dyDescent="0.35"/>
  <cols>
    <col min="1" max="1" width="27.08984375" customWidth="1"/>
    <col min="2" max="2" width="9.453125" customWidth="1"/>
    <col min="5" max="5" width="19.36328125" customWidth="1"/>
    <col min="6" max="6" width="23.453125" customWidth="1"/>
    <col min="7" max="7" width="14.90625" customWidth="1"/>
    <col min="8" max="8" width="21.36328125" customWidth="1"/>
    <col min="10" max="10" width="42.08984375" customWidth="1"/>
  </cols>
  <sheetData>
    <row r="1" spans="1:10" x14ac:dyDescent="0.35">
      <c r="A1" s="59" t="s">
        <v>200</v>
      </c>
    </row>
    <row r="2" spans="1:10" s="62" customFormat="1" ht="30" customHeight="1" x14ac:dyDescent="0.35">
      <c r="A2" s="66" t="s">
        <v>205</v>
      </c>
      <c r="B2" s="66" t="s">
        <v>206</v>
      </c>
      <c r="C2" s="66" t="s">
        <v>49</v>
      </c>
      <c r="D2" s="66" t="s">
        <v>48</v>
      </c>
      <c r="E2" s="92" t="s">
        <v>201</v>
      </c>
      <c r="F2" s="92" t="s">
        <v>202</v>
      </c>
      <c r="G2" s="94" t="s">
        <v>103</v>
      </c>
      <c r="H2" s="92" t="s">
        <v>203</v>
      </c>
    </row>
    <row r="3" spans="1:10" x14ac:dyDescent="0.35">
      <c r="A3" s="67" t="s">
        <v>1</v>
      </c>
      <c r="B3" s="68" t="s">
        <v>51</v>
      </c>
      <c r="C3" s="69"/>
      <c r="D3" s="69"/>
      <c r="E3" s="70">
        <v>506.21009191259725</v>
      </c>
      <c r="F3" s="70">
        <v>368.47113999999999</v>
      </c>
      <c r="G3" s="122">
        <f>(F3-E3)/E3</f>
        <v>-0.27209839178073797</v>
      </c>
      <c r="H3" s="46" t="str">
        <f>IF(G3&gt;-43%,"No", "Yes")</f>
        <v>No</v>
      </c>
      <c r="J3" s="11"/>
    </row>
    <row r="4" spans="1:10" x14ac:dyDescent="0.35">
      <c r="A4" s="67" t="s">
        <v>2</v>
      </c>
      <c r="B4" s="68" t="s">
        <v>51</v>
      </c>
      <c r="C4" s="69"/>
      <c r="D4" s="68" t="s">
        <v>51</v>
      </c>
      <c r="E4" s="70">
        <v>82.12661235604314</v>
      </c>
      <c r="F4" s="70">
        <v>63.407110000000003</v>
      </c>
      <c r="G4" s="122">
        <f t="shared" ref="G4:G47" si="0">(F4-E4)/E4</f>
        <v>-0.22793467085782818</v>
      </c>
      <c r="H4" s="46" t="str">
        <f t="shared" ref="H4:H47" si="1">IF(G4&gt;-43%,"No", "Yes")</f>
        <v>No</v>
      </c>
      <c r="J4" s="11"/>
    </row>
    <row r="5" spans="1:10" x14ac:dyDescent="0.35">
      <c r="A5" s="67" t="s">
        <v>3</v>
      </c>
      <c r="B5" s="68" t="s">
        <v>0</v>
      </c>
      <c r="C5" s="68" t="s">
        <v>51</v>
      </c>
      <c r="D5" s="69"/>
      <c r="E5" s="70">
        <v>56.661426119902053</v>
      </c>
      <c r="F5" s="70">
        <v>72.754499999999993</v>
      </c>
      <c r="G5" s="122">
        <f t="shared" si="0"/>
        <v>0.28402168780650094</v>
      </c>
      <c r="H5" s="46" t="str">
        <f t="shared" si="1"/>
        <v>No</v>
      </c>
      <c r="J5" s="11"/>
    </row>
    <row r="6" spans="1:10" x14ac:dyDescent="0.35">
      <c r="A6" s="67" t="s">
        <v>4</v>
      </c>
      <c r="B6" s="68" t="s">
        <v>51</v>
      </c>
      <c r="C6" s="69"/>
      <c r="D6" s="68" t="s">
        <v>51</v>
      </c>
      <c r="E6" s="70">
        <v>115.98323975615877</v>
      </c>
      <c r="F6" s="70">
        <v>104.03321000000001</v>
      </c>
      <c r="G6" s="122">
        <f t="shared" si="0"/>
        <v>-0.10303238451764496</v>
      </c>
      <c r="H6" s="46" t="str">
        <f t="shared" si="1"/>
        <v>No</v>
      </c>
      <c r="J6" s="11"/>
    </row>
    <row r="7" spans="1:10" x14ac:dyDescent="0.35">
      <c r="A7" s="67" t="s">
        <v>5</v>
      </c>
      <c r="B7" s="68" t="s">
        <v>0</v>
      </c>
      <c r="C7" s="68" t="s">
        <v>51</v>
      </c>
      <c r="D7" s="68" t="s">
        <v>51</v>
      </c>
      <c r="E7" s="70">
        <v>44.57657049024801</v>
      </c>
      <c r="F7" s="70">
        <v>39.52675</v>
      </c>
      <c r="G7" s="122">
        <f t="shared" si="0"/>
        <v>-0.11328418572157219</v>
      </c>
      <c r="H7" s="46" t="str">
        <f t="shared" si="1"/>
        <v>No</v>
      </c>
      <c r="J7" s="11"/>
    </row>
    <row r="8" spans="1:10" x14ac:dyDescent="0.35">
      <c r="A8" s="67" t="s">
        <v>6</v>
      </c>
      <c r="B8" s="68" t="s">
        <v>51</v>
      </c>
      <c r="C8" s="69"/>
      <c r="D8" s="69"/>
      <c r="E8" s="70">
        <v>704.85817898515347</v>
      </c>
      <c r="F8" s="70">
        <v>511.7</v>
      </c>
      <c r="G8" s="122">
        <f t="shared" si="0"/>
        <v>-0.27403835940906635</v>
      </c>
      <c r="H8" s="46" t="str">
        <f t="shared" si="1"/>
        <v>No</v>
      </c>
      <c r="J8" s="11"/>
    </row>
    <row r="9" spans="1:10" x14ac:dyDescent="0.35">
      <c r="A9" s="67" t="s">
        <v>7</v>
      </c>
      <c r="B9" s="68" t="s">
        <v>0</v>
      </c>
      <c r="C9" s="68" t="s">
        <v>51</v>
      </c>
      <c r="D9" s="68" t="s">
        <v>51</v>
      </c>
      <c r="E9" s="70">
        <v>19.063546914139017</v>
      </c>
      <c r="F9" s="70">
        <v>18.686169999999997</v>
      </c>
      <c r="G9" s="122">
        <f t="shared" si="0"/>
        <v>-1.9795734541882559E-2</v>
      </c>
      <c r="H9" s="46" t="str">
        <f t="shared" si="1"/>
        <v>No</v>
      </c>
      <c r="J9" s="11"/>
    </row>
    <row r="10" spans="1:10" x14ac:dyDescent="0.35">
      <c r="A10" s="67" t="s">
        <v>8</v>
      </c>
      <c r="B10" s="68" t="s">
        <v>51</v>
      </c>
      <c r="C10" s="69"/>
      <c r="D10" s="68" t="s">
        <v>51</v>
      </c>
      <c r="E10" s="70">
        <v>8.5945775840978165</v>
      </c>
      <c r="F10" s="70">
        <v>6.1466400000000005</v>
      </c>
      <c r="G10" s="122">
        <f t="shared" si="0"/>
        <v>-0.28482349017677511</v>
      </c>
      <c r="H10" s="46" t="str">
        <f t="shared" si="1"/>
        <v>No</v>
      </c>
      <c r="J10" s="11"/>
    </row>
    <row r="11" spans="1:10" x14ac:dyDescent="0.35">
      <c r="A11" s="67" t="s">
        <v>9</v>
      </c>
      <c r="B11" s="68" t="s">
        <v>0</v>
      </c>
      <c r="C11" s="68" t="s">
        <v>51</v>
      </c>
      <c r="D11" s="68" t="s">
        <v>51</v>
      </c>
      <c r="E11" s="70">
        <v>131.22932569257142</v>
      </c>
      <c r="F11" s="70">
        <v>82.604320000000001</v>
      </c>
      <c r="G11" s="122">
        <f t="shared" si="0"/>
        <v>-0.3705345999146894</v>
      </c>
      <c r="H11" s="46" t="str">
        <f t="shared" si="1"/>
        <v>No</v>
      </c>
      <c r="J11" s="11"/>
    </row>
    <row r="12" spans="1:10" x14ac:dyDescent="0.35">
      <c r="A12" s="67" t="s">
        <v>10</v>
      </c>
      <c r="B12" s="68" t="s">
        <v>51</v>
      </c>
      <c r="C12" s="69"/>
      <c r="D12" s="68" t="s">
        <v>51</v>
      </c>
      <c r="E12" s="70">
        <v>49.931689586718917</v>
      </c>
      <c r="F12" s="70">
        <v>41.614190000000001</v>
      </c>
      <c r="G12" s="122">
        <f t="shared" si="0"/>
        <v>-0.16657757138927753</v>
      </c>
      <c r="H12" s="46" t="str">
        <f t="shared" si="1"/>
        <v>No</v>
      </c>
      <c r="J12" s="11"/>
    </row>
    <row r="13" spans="1:10" x14ac:dyDescent="0.35">
      <c r="A13" s="67" t="s">
        <v>11</v>
      </c>
      <c r="B13" s="68" t="s">
        <v>0</v>
      </c>
      <c r="C13" s="68" t="s">
        <v>51</v>
      </c>
      <c r="D13" s="68" t="s">
        <v>51</v>
      </c>
      <c r="E13" s="70">
        <v>15.687338637485356</v>
      </c>
      <c r="F13" s="70">
        <v>10.585150000000001</v>
      </c>
      <c r="G13" s="122">
        <f t="shared" si="0"/>
        <v>-0.32524246179613447</v>
      </c>
      <c r="H13" s="46" t="str">
        <f t="shared" si="1"/>
        <v>No</v>
      </c>
      <c r="J13" s="11"/>
    </row>
    <row r="14" spans="1:10" x14ac:dyDescent="0.35">
      <c r="A14" s="67" t="s">
        <v>12</v>
      </c>
      <c r="B14" s="68" t="s">
        <v>51</v>
      </c>
      <c r="C14" s="69"/>
      <c r="D14" s="68" t="s">
        <v>51</v>
      </c>
      <c r="E14" s="70">
        <v>46.009778687723944</v>
      </c>
      <c r="F14" s="70">
        <v>7.8477100000000002</v>
      </c>
      <c r="G14" s="122">
        <f t="shared" si="0"/>
        <v>-0.82943386767270244</v>
      </c>
      <c r="H14" s="46" t="str">
        <f t="shared" si="1"/>
        <v>Yes</v>
      </c>
      <c r="J14" s="11"/>
    </row>
    <row r="15" spans="1:10" x14ac:dyDescent="0.35">
      <c r="A15" s="67" t="s">
        <v>13</v>
      </c>
      <c r="B15" s="68" t="s">
        <v>51</v>
      </c>
      <c r="C15" s="69"/>
      <c r="D15" s="68" t="s">
        <v>51</v>
      </c>
      <c r="E15" s="70">
        <v>421.61728564541716</v>
      </c>
      <c r="F15" s="70">
        <v>266.93599999999998</v>
      </c>
      <c r="G15" s="122">
        <f t="shared" si="0"/>
        <v>-0.36687605302669002</v>
      </c>
      <c r="H15" s="46" t="str">
        <f t="shared" si="1"/>
        <v>No</v>
      </c>
      <c r="J15" s="11"/>
    </row>
    <row r="16" spans="1:10" x14ac:dyDescent="0.35">
      <c r="A16" s="67" t="s">
        <v>14</v>
      </c>
      <c r="B16" s="68" t="s">
        <v>51</v>
      </c>
      <c r="C16" s="69"/>
      <c r="D16" s="68" t="s">
        <v>51</v>
      </c>
      <c r="E16" s="70">
        <v>787.81140916558377</v>
      </c>
      <c r="F16" s="70">
        <v>655.20609999999999</v>
      </c>
      <c r="G16" s="122">
        <f t="shared" si="0"/>
        <v>-0.16832113323420089</v>
      </c>
      <c r="H16" s="46" t="str">
        <f t="shared" si="1"/>
        <v>No</v>
      </c>
      <c r="J16" s="11"/>
    </row>
    <row r="17" spans="1:10" x14ac:dyDescent="0.35">
      <c r="A17" s="67" t="s">
        <v>15</v>
      </c>
      <c r="B17" s="68" t="s">
        <v>51</v>
      </c>
      <c r="C17" s="69"/>
      <c r="D17" s="68" t="s">
        <v>51</v>
      </c>
      <c r="E17" s="70">
        <v>80.752831268820401</v>
      </c>
      <c r="F17" s="70">
        <v>55.799930000000003</v>
      </c>
      <c r="G17" s="122">
        <f t="shared" si="0"/>
        <v>-0.30900342287385535</v>
      </c>
      <c r="H17" s="46" t="str">
        <f t="shared" si="1"/>
        <v>No</v>
      </c>
      <c r="J17" s="11"/>
    </row>
    <row r="18" spans="1:10" x14ac:dyDescent="0.35">
      <c r="A18" s="67" t="s">
        <v>16</v>
      </c>
      <c r="B18" s="68" t="s">
        <v>0</v>
      </c>
      <c r="C18" s="68" t="s">
        <v>51</v>
      </c>
      <c r="D18" s="68" t="s">
        <v>51</v>
      </c>
      <c r="E18" s="70">
        <v>59.38373496504186</v>
      </c>
      <c r="F18" s="70">
        <v>53.272040000000004</v>
      </c>
      <c r="G18" s="122">
        <f t="shared" si="0"/>
        <v>-0.10291866903689539</v>
      </c>
      <c r="H18" s="46" t="str">
        <f t="shared" si="1"/>
        <v>No</v>
      </c>
      <c r="J18" s="11"/>
    </row>
    <row r="19" spans="1:10" x14ac:dyDescent="0.35">
      <c r="A19" s="67" t="s">
        <v>17</v>
      </c>
      <c r="B19" s="68" t="s">
        <v>51</v>
      </c>
      <c r="C19" s="69"/>
      <c r="D19" s="69"/>
      <c r="E19" s="70">
        <v>14.134231362738918</v>
      </c>
      <c r="F19" s="70">
        <v>12.68192</v>
      </c>
      <c r="G19" s="122">
        <f t="shared" si="0"/>
        <v>-0.10275135063711667</v>
      </c>
      <c r="H19" s="46" t="str">
        <f t="shared" si="1"/>
        <v>No</v>
      </c>
      <c r="J19" s="11"/>
    </row>
    <row r="20" spans="1:10" x14ac:dyDescent="0.35">
      <c r="A20" s="67" t="s">
        <v>18</v>
      </c>
      <c r="B20" s="68" t="s">
        <v>51</v>
      </c>
      <c r="C20" s="69"/>
      <c r="D20" s="68" t="s">
        <v>51</v>
      </c>
      <c r="E20" s="70">
        <v>67.822106321530796</v>
      </c>
      <c r="F20" s="70">
        <v>49.886330000000001</v>
      </c>
      <c r="G20" s="122">
        <f t="shared" si="0"/>
        <v>-0.26445324827425637</v>
      </c>
      <c r="H20" s="46" t="str">
        <f t="shared" si="1"/>
        <v>No</v>
      </c>
      <c r="J20" s="11"/>
    </row>
    <row r="21" spans="1:10" x14ac:dyDescent="0.35">
      <c r="A21" s="67" t="s">
        <v>19</v>
      </c>
      <c r="B21" s="68" t="s">
        <v>51</v>
      </c>
      <c r="C21" s="69"/>
      <c r="D21" s="68" t="s">
        <v>51</v>
      </c>
      <c r="E21" s="70">
        <v>380.43915742657748</v>
      </c>
      <c r="F21" s="70">
        <v>269.42966999999999</v>
      </c>
      <c r="G21" s="122">
        <f t="shared" si="0"/>
        <v>-0.29179301146991338</v>
      </c>
      <c r="H21" s="46" t="str">
        <f t="shared" si="1"/>
        <v>No</v>
      </c>
      <c r="J21" s="11"/>
    </row>
    <row r="22" spans="1:10" x14ac:dyDescent="0.35">
      <c r="A22" s="67" t="s">
        <v>20</v>
      </c>
      <c r="B22" s="68" t="s">
        <v>51</v>
      </c>
      <c r="C22" s="69"/>
      <c r="D22" s="69"/>
      <c r="E22" s="70">
        <v>1157.0424844066154</v>
      </c>
      <c r="F22" s="70">
        <v>774</v>
      </c>
      <c r="G22" s="122">
        <f t="shared" si="0"/>
        <v>-0.33105308540425565</v>
      </c>
      <c r="H22" s="46" t="str">
        <f t="shared" si="1"/>
        <v>No</v>
      </c>
      <c r="J22" s="11"/>
    </row>
    <row r="23" spans="1:10" x14ac:dyDescent="0.35">
      <c r="A23" s="67" t="s">
        <v>21</v>
      </c>
      <c r="B23" s="68" t="s">
        <v>0</v>
      </c>
      <c r="C23" s="68" t="s">
        <v>51</v>
      </c>
      <c r="D23" s="69"/>
      <c r="E23" s="70">
        <v>367.05749628167075</v>
      </c>
      <c r="F23" s="70">
        <v>326.065</v>
      </c>
      <c r="G23" s="122">
        <f t="shared" si="0"/>
        <v>-0.111678678945203</v>
      </c>
      <c r="H23" s="46" t="str">
        <f t="shared" si="1"/>
        <v>No</v>
      </c>
      <c r="J23" s="11"/>
    </row>
    <row r="24" spans="1:10" x14ac:dyDescent="0.35">
      <c r="A24" s="67" t="s">
        <v>22</v>
      </c>
      <c r="B24" s="68" t="s">
        <v>0</v>
      </c>
      <c r="C24" s="68" t="s">
        <v>51</v>
      </c>
      <c r="D24" s="68" t="s">
        <v>51</v>
      </c>
      <c r="E24" s="70">
        <v>8.8389684093285492</v>
      </c>
      <c r="F24" s="70">
        <v>13.590459999999998</v>
      </c>
      <c r="G24" s="122">
        <f t="shared" si="0"/>
        <v>0.53756177990825016</v>
      </c>
      <c r="H24" s="46" t="str">
        <f t="shared" si="1"/>
        <v>No</v>
      </c>
      <c r="J24" s="11"/>
    </row>
    <row r="25" spans="1:10" x14ac:dyDescent="0.35">
      <c r="A25" s="67" t="s">
        <v>23</v>
      </c>
      <c r="B25" s="68" t="s">
        <v>51</v>
      </c>
      <c r="C25" s="69"/>
      <c r="D25" s="68"/>
      <c r="E25" s="70">
        <v>0.20067512280245473</v>
      </c>
      <c r="F25" s="70">
        <v>0.14144999999999999</v>
      </c>
      <c r="G25" s="122">
        <f t="shared" si="0"/>
        <v>-0.29512937117151361</v>
      </c>
      <c r="H25" s="46" t="str">
        <f t="shared" si="1"/>
        <v>No</v>
      </c>
    </row>
    <row r="26" spans="1:10" x14ac:dyDescent="0.35">
      <c r="A26" s="67" t="s">
        <v>24</v>
      </c>
      <c r="B26" s="68" t="s">
        <v>0</v>
      </c>
      <c r="C26" s="68" t="s">
        <v>51</v>
      </c>
      <c r="D26" s="68" t="s">
        <v>51</v>
      </c>
      <c r="E26" s="70">
        <v>14.361952130498581</v>
      </c>
      <c r="F26" s="70">
        <v>8.8055000000000003</v>
      </c>
      <c r="G26" s="122">
        <f t="shared" si="0"/>
        <v>-0.38688696912581105</v>
      </c>
      <c r="H26" s="46" t="str">
        <f t="shared" si="1"/>
        <v>No</v>
      </c>
      <c r="J26" s="11"/>
    </row>
    <row r="27" spans="1:10" x14ac:dyDescent="0.35">
      <c r="A27" s="67" t="s">
        <v>25</v>
      </c>
      <c r="B27" s="68" t="s">
        <v>51</v>
      </c>
      <c r="C27" s="69"/>
      <c r="D27" s="68" t="s">
        <v>51</v>
      </c>
      <c r="E27" s="70">
        <v>10.376398333233821</v>
      </c>
      <c r="F27" s="70">
        <v>5.40482</v>
      </c>
      <c r="G27" s="122">
        <f t="shared" si="0"/>
        <v>-0.47912369721878445</v>
      </c>
      <c r="H27" s="46" t="str">
        <f t="shared" si="1"/>
        <v>Yes</v>
      </c>
      <c r="J27" s="11"/>
    </row>
    <row r="28" spans="1:10" x14ac:dyDescent="0.35">
      <c r="A28" s="67" t="s">
        <v>26</v>
      </c>
      <c r="B28" s="68" t="s">
        <v>51</v>
      </c>
      <c r="C28" s="69"/>
      <c r="D28" s="68" t="s">
        <v>51</v>
      </c>
      <c r="E28" s="70">
        <v>2.1556419137706535</v>
      </c>
      <c r="F28" s="70">
        <v>1.4494899999999999</v>
      </c>
      <c r="G28" s="122">
        <f t="shared" si="0"/>
        <v>-0.32758312466445372</v>
      </c>
      <c r="H28" s="46" t="str">
        <f t="shared" si="1"/>
        <v>No</v>
      </c>
      <c r="J28" s="11"/>
    </row>
    <row r="29" spans="1:10" x14ac:dyDescent="0.35">
      <c r="A29" s="67" t="s">
        <v>27</v>
      </c>
      <c r="B29" s="68" t="s">
        <v>51</v>
      </c>
      <c r="C29" s="69"/>
      <c r="D29" s="69"/>
      <c r="E29" s="70">
        <v>8.3057220586177705E-2</v>
      </c>
      <c r="F29" s="70">
        <v>6.0429999999999998E-2</v>
      </c>
      <c r="G29" s="122">
        <f t="shared" si="0"/>
        <v>-0.27242930146814115</v>
      </c>
      <c r="H29" s="46" t="str">
        <f t="shared" si="1"/>
        <v>No</v>
      </c>
      <c r="J29" s="10"/>
    </row>
    <row r="30" spans="1:10" x14ac:dyDescent="0.35">
      <c r="A30" s="67" t="s">
        <v>28</v>
      </c>
      <c r="B30" s="68" t="s">
        <v>51</v>
      </c>
      <c r="C30" s="69"/>
      <c r="D30" s="68" t="s">
        <v>51</v>
      </c>
      <c r="E30" s="70">
        <v>185.11275964123294</v>
      </c>
      <c r="F30" s="70">
        <v>122.98244</v>
      </c>
      <c r="G30" s="122">
        <f t="shared" si="0"/>
        <v>-0.33563499221581333</v>
      </c>
      <c r="H30" s="46" t="str">
        <f t="shared" si="1"/>
        <v>No</v>
      </c>
      <c r="J30" s="11"/>
    </row>
    <row r="31" spans="1:10" x14ac:dyDescent="0.35">
      <c r="A31" s="67" t="s">
        <v>29</v>
      </c>
      <c r="B31" s="68" t="s">
        <v>51</v>
      </c>
      <c r="C31" s="69"/>
      <c r="D31" s="69"/>
      <c r="E31" s="70">
        <v>56.068095307562217</v>
      </c>
      <c r="F31" s="70">
        <v>55.528349999999996</v>
      </c>
      <c r="G31" s="122">
        <f t="shared" si="0"/>
        <v>-9.6266032331121919E-3</v>
      </c>
      <c r="H31" s="46" t="str">
        <f t="shared" si="1"/>
        <v>No</v>
      </c>
      <c r="J31" s="11"/>
    </row>
    <row r="32" spans="1:10" x14ac:dyDescent="0.35">
      <c r="A32" s="67" t="s">
        <v>30</v>
      </c>
      <c r="B32" s="68" t="s">
        <v>51</v>
      </c>
      <c r="C32" s="69"/>
      <c r="D32" s="69"/>
      <c r="E32" s="70">
        <v>35.669359249344474</v>
      </c>
      <c r="F32" s="70">
        <v>22.032119999999999</v>
      </c>
      <c r="G32" s="122">
        <f t="shared" si="0"/>
        <v>-0.38232363957014726</v>
      </c>
      <c r="H32" s="46" t="str">
        <f t="shared" si="1"/>
        <v>No</v>
      </c>
      <c r="J32" s="11"/>
    </row>
    <row r="33" spans="1:10" x14ac:dyDescent="0.35">
      <c r="A33" s="67" t="s">
        <v>31</v>
      </c>
      <c r="B33" s="68" t="s">
        <v>0</v>
      </c>
      <c r="C33" s="68" t="s">
        <v>51</v>
      </c>
      <c r="D33" s="68" t="s">
        <v>51</v>
      </c>
      <c r="E33" s="70">
        <v>368.09185917671675</v>
      </c>
      <c r="F33" s="70">
        <v>338.4101</v>
      </c>
      <c r="G33" s="122">
        <f t="shared" si="0"/>
        <v>-8.0636825935525167E-2</v>
      </c>
      <c r="H33" s="46" t="str">
        <f t="shared" si="1"/>
        <v>No</v>
      </c>
      <c r="J33" s="11"/>
    </row>
    <row r="34" spans="1:10" x14ac:dyDescent="0.35">
      <c r="A34" s="67" t="s">
        <v>32</v>
      </c>
      <c r="B34" s="68" t="s">
        <v>51</v>
      </c>
      <c r="C34" s="69"/>
      <c r="D34" s="68" t="s">
        <v>51</v>
      </c>
      <c r="E34" s="70">
        <v>59.616968033126078</v>
      </c>
      <c r="F34" s="70">
        <v>28.257439999999999</v>
      </c>
      <c r="G34" s="122">
        <f t="shared" si="0"/>
        <v>-0.52601682151466012</v>
      </c>
      <c r="H34" s="46" t="str">
        <f t="shared" si="1"/>
        <v>Yes</v>
      </c>
      <c r="J34" s="11"/>
    </row>
    <row r="35" spans="1:10" x14ac:dyDescent="0.35">
      <c r="A35" s="67" t="s">
        <v>33</v>
      </c>
      <c r="B35" s="68" t="s">
        <v>0</v>
      </c>
      <c r="C35" s="68" t="s">
        <v>51</v>
      </c>
      <c r="D35" s="68" t="s">
        <v>51</v>
      </c>
      <c r="E35" s="70">
        <v>67.540149996497433</v>
      </c>
      <c r="F35" s="70">
        <v>66.4191</v>
      </c>
      <c r="G35" s="122">
        <f t="shared" si="0"/>
        <v>-1.6598275197131925E-2</v>
      </c>
      <c r="H35" s="46" t="str">
        <f t="shared" si="1"/>
        <v>No</v>
      </c>
      <c r="J35" s="11"/>
    </row>
    <row r="36" spans="1:10" x14ac:dyDescent="0.35">
      <c r="A36" s="67" t="s">
        <v>34</v>
      </c>
      <c r="B36" s="68" t="s">
        <v>0</v>
      </c>
      <c r="C36" s="68" t="s">
        <v>51</v>
      </c>
      <c r="D36" s="69"/>
      <c r="E36" s="70">
        <v>1586.0157041763905</v>
      </c>
      <c r="F36" s="70">
        <v>1596.3</v>
      </c>
      <c r="G36" s="122">
        <f t="shared" si="0"/>
        <v>6.4843593897136315E-3</v>
      </c>
      <c r="H36" s="46" t="str">
        <f t="shared" si="1"/>
        <v>No</v>
      </c>
      <c r="J36" s="11"/>
    </row>
    <row r="37" spans="1:10" x14ac:dyDescent="0.35">
      <c r="A37" s="67" t="s">
        <v>35</v>
      </c>
      <c r="B37" s="68" t="s">
        <v>0</v>
      </c>
      <c r="C37" s="68" t="s">
        <v>51</v>
      </c>
      <c r="D37" s="69" t="s">
        <v>51</v>
      </c>
      <c r="E37" s="70">
        <v>34.440929535183322</v>
      </c>
      <c r="F37" s="70">
        <v>30.421509999999998</v>
      </c>
      <c r="G37" s="122">
        <f t="shared" si="0"/>
        <v>-0.11670473443747399</v>
      </c>
      <c r="H37" s="46" t="str">
        <f t="shared" si="1"/>
        <v>No</v>
      </c>
      <c r="J37" s="11"/>
    </row>
    <row r="38" spans="1:10" x14ac:dyDescent="0.35">
      <c r="A38" s="67" t="s">
        <v>36</v>
      </c>
      <c r="B38" s="68" t="s">
        <v>0</v>
      </c>
      <c r="C38" s="68" t="s">
        <v>51</v>
      </c>
      <c r="D38" s="68" t="s">
        <v>51</v>
      </c>
      <c r="E38" s="70">
        <v>13.860006129248053</v>
      </c>
      <c r="F38" s="70">
        <v>10.9307</v>
      </c>
      <c r="G38" s="122">
        <f t="shared" si="0"/>
        <v>-0.21134955511069289</v>
      </c>
      <c r="H38" s="46" t="str">
        <f t="shared" si="1"/>
        <v>No</v>
      </c>
      <c r="J38" s="11"/>
    </row>
    <row r="39" spans="1:10" x14ac:dyDescent="0.35">
      <c r="A39" s="67" t="s">
        <v>37</v>
      </c>
      <c r="B39" s="68" t="s">
        <v>51</v>
      </c>
      <c r="C39" s="69"/>
      <c r="D39" s="68" t="s">
        <v>51</v>
      </c>
      <c r="E39" s="70">
        <v>264.58477956130321</v>
      </c>
      <c r="F39" s="70">
        <v>189.92251000000002</v>
      </c>
      <c r="G39" s="122">
        <f t="shared" si="0"/>
        <v>-0.28218656298029515</v>
      </c>
      <c r="H39" s="46" t="str">
        <f t="shared" si="1"/>
        <v>No</v>
      </c>
      <c r="J39" s="11"/>
    </row>
    <row r="40" spans="1:10" x14ac:dyDescent="0.35">
      <c r="A40" s="67" t="s">
        <v>38</v>
      </c>
      <c r="B40" s="68" t="s">
        <v>51</v>
      </c>
      <c r="C40" s="69"/>
      <c r="D40" s="68" t="s">
        <v>51</v>
      </c>
      <c r="E40" s="70">
        <v>12.351597434636393</v>
      </c>
      <c r="F40" s="70">
        <v>5.8477299999999994</v>
      </c>
      <c r="G40" s="123">
        <f t="shared" si="0"/>
        <v>-0.52656083304643864</v>
      </c>
      <c r="H40" s="46" t="str">
        <f t="shared" si="1"/>
        <v>Yes</v>
      </c>
      <c r="J40" s="11"/>
    </row>
    <row r="41" spans="1:10" x14ac:dyDescent="0.35">
      <c r="A41" s="67" t="s">
        <v>39</v>
      </c>
      <c r="B41" s="68" t="s">
        <v>51</v>
      </c>
      <c r="C41" s="69"/>
      <c r="D41" s="68"/>
      <c r="E41" s="70">
        <v>44.704051846877391</v>
      </c>
      <c r="F41" s="70">
        <v>37.30068</v>
      </c>
      <c r="G41" s="123">
        <f t="shared" si="0"/>
        <v>-0.16560851960882203</v>
      </c>
      <c r="H41" s="46" t="str">
        <f t="shared" si="1"/>
        <v>No</v>
      </c>
      <c r="J41" s="11"/>
    </row>
    <row r="42" spans="1:10" x14ac:dyDescent="0.35">
      <c r="A42" s="67" t="s">
        <v>40</v>
      </c>
      <c r="B42" s="68" t="s">
        <v>51</v>
      </c>
      <c r="C42" s="69"/>
      <c r="D42" s="69"/>
      <c r="E42" s="70">
        <v>446.00558892238769</v>
      </c>
      <c r="F42" s="70">
        <v>928.98716999999999</v>
      </c>
      <c r="G42" s="123">
        <f t="shared" si="0"/>
        <v>1.0829047731096013</v>
      </c>
      <c r="H42" s="46" t="str">
        <f t="shared" si="1"/>
        <v>No</v>
      </c>
      <c r="J42" s="11"/>
    </row>
    <row r="43" spans="1:10" x14ac:dyDescent="0.35">
      <c r="A43" s="67" t="s">
        <v>41</v>
      </c>
      <c r="B43" s="68" t="s">
        <v>0</v>
      </c>
      <c r="C43" s="68" t="s">
        <v>51</v>
      </c>
      <c r="D43" s="69"/>
      <c r="E43" s="70">
        <v>357.44986286185258</v>
      </c>
      <c r="F43" s="70">
        <v>485.26029999999997</v>
      </c>
      <c r="G43" s="123">
        <f t="shared" si="0"/>
        <v>0.35756185808789537</v>
      </c>
      <c r="H43" s="46" t="str">
        <f t="shared" si="1"/>
        <v>No</v>
      </c>
      <c r="J43" s="54"/>
    </row>
    <row r="44" spans="1:10" x14ac:dyDescent="0.35">
      <c r="A44" s="67" t="s">
        <v>43</v>
      </c>
      <c r="B44" s="68" t="s">
        <v>51</v>
      </c>
      <c r="C44" s="69"/>
      <c r="D44" s="69"/>
      <c r="E44" s="70">
        <v>455.06301818663428</v>
      </c>
      <c r="F44" s="70">
        <v>360.32821999999999</v>
      </c>
      <c r="G44" s="123">
        <f t="shared" si="0"/>
        <v>-0.20817951448601535</v>
      </c>
      <c r="H44" s="46" t="str">
        <f t="shared" si="1"/>
        <v>No</v>
      </c>
      <c r="J44" s="11"/>
    </row>
    <row r="45" spans="1:10" x14ac:dyDescent="0.35">
      <c r="A45" s="67" t="s">
        <v>42</v>
      </c>
      <c r="B45" s="68" t="s">
        <v>51</v>
      </c>
      <c r="C45" s="69"/>
      <c r="D45" s="69"/>
      <c r="E45" s="70">
        <v>5913.8717877308072</v>
      </c>
      <c r="F45" s="70">
        <v>5236.1000000000004</v>
      </c>
      <c r="G45" s="123">
        <f t="shared" si="0"/>
        <v>-0.11460711561872945</v>
      </c>
      <c r="H45" s="46" t="str">
        <f t="shared" si="1"/>
        <v>No</v>
      </c>
      <c r="J45" s="11"/>
    </row>
    <row r="46" spans="1:10" x14ac:dyDescent="0.35">
      <c r="A46" s="93" t="s">
        <v>204</v>
      </c>
      <c r="B46" s="93"/>
      <c r="C46" s="93"/>
      <c r="D46" s="93"/>
      <c r="E46" s="126">
        <f>SUM(E3:E45)</f>
        <v>15053.456324486855</v>
      </c>
      <c r="F46" s="126">
        <f>SUM(F3:F45)</f>
        <v>13335.134400000003</v>
      </c>
      <c r="G46" s="124">
        <f t="shared" si="0"/>
        <v>-0.11414799946585867</v>
      </c>
      <c r="H46" s="125" t="str">
        <f t="shared" si="1"/>
        <v>No</v>
      </c>
    </row>
    <row r="47" spans="1:10" x14ac:dyDescent="0.35">
      <c r="A47" s="93" t="s">
        <v>48</v>
      </c>
      <c r="B47" s="90"/>
      <c r="C47" s="90"/>
      <c r="D47" s="90"/>
      <c r="E47" s="126">
        <f>SUMIF($D$3:$D$45, "Y",E3:E45)</f>
        <v>3352.3612147929334</v>
      </c>
      <c r="F47" s="126">
        <f>SUMIF($D$3:$D$45, "Y",F3:F45)</f>
        <v>2547.4231199999995</v>
      </c>
      <c r="G47" s="124">
        <f t="shared" si="0"/>
        <v>-0.24011078855136225</v>
      </c>
      <c r="H47" s="125" t="str">
        <f t="shared" si="1"/>
        <v>No</v>
      </c>
    </row>
    <row r="49" spans="1:2" x14ac:dyDescent="0.35">
      <c r="A49" s="7" t="s">
        <v>232</v>
      </c>
      <c r="B49" s="7">
        <v>15053.456324486855</v>
      </c>
    </row>
    <row r="50" spans="1:2" x14ac:dyDescent="0.35">
      <c r="A50" s="7" t="s">
        <v>233</v>
      </c>
      <c r="B50" s="7">
        <v>9681.5314635144841</v>
      </c>
    </row>
    <row r="51" spans="1:2" x14ac:dyDescent="0.35">
      <c r="A51" s="7" t="s">
        <v>234</v>
      </c>
      <c r="B51" s="7">
        <v>13335.134400000003</v>
      </c>
    </row>
    <row r="53" spans="1:2" x14ac:dyDescent="0.35">
      <c r="A53" s="90" t="s">
        <v>235</v>
      </c>
      <c r="B53" s="7"/>
    </row>
    <row r="54" spans="1:2" x14ac:dyDescent="0.35">
      <c r="A54" s="7" t="s">
        <v>254</v>
      </c>
      <c r="B54" s="25">
        <f>(B50-B49)/B49</f>
        <v>-0.35685657467475262</v>
      </c>
    </row>
    <row r="55" spans="1:2" x14ac:dyDescent="0.35">
      <c r="A55" s="7" t="s">
        <v>255</v>
      </c>
      <c r="B55" s="25">
        <f>(B51-B49)/B49</f>
        <v>-0.11414799946585867</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7C42F-9F37-428D-958B-2458788A9219}">
  <dimension ref="A1:V56"/>
  <sheetViews>
    <sheetView showGridLines="0" zoomScale="85" zoomScaleNormal="85" workbookViewId="0">
      <pane xSplit="1" ySplit="2" topLeftCell="B3" activePane="bottomRight" state="frozen"/>
      <selection activeCell="C22" sqref="C22"/>
      <selection pane="topRight" activeCell="C22" sqref="C22"/>
      <selection pane="bottomLeft" activeCell="C22" sqref="C22"/>
      <selection pane="bottomRight" activeCell="N50" sqref="N50"/>
    </sheetView>
  </sheetViews>
  <sheetFormatPr defaultColWidth="8.81640625" defaultRowHeight="14.5" x14ac:dyDescent="0.35"/>
  <cols>
    <col min="1" max="1" width="25.08984375" style="30" customWidth="1"/>
    <col min="2" max="4" width="8.81640625" style="30"/>
    <col min="5" max="15" width="10.81640625" style="30" customWidth="1"/>
    <col min="16" max="16" width="8.81640625" style="30"/>
    <col min="17" max="17" width="17.90625" style="30" customWidth="1"/>
    <col min="18" max="16384" width="8.81640625" style="30"/>
  </cols>
  <sheetData>
    <row r="1" spans="1:22" x14ac:dyDescent="0.35">
      <c r="E1" s="64" t="s">
        <v>236</v>
      </c>
      <c r="F1" s="53"/>
      <c r="G1" s="53"/>
      <c r="H1" s="53"/>
      <c r="I1" s="53"/>
      <c r="J1" s="64" t="s">
        <v>422</v>
      </c>
      <c r="K1" s="53"/>
      <c r="L1" s="53"/>
      <c r="M1" s="53"/>
      <c r="N1" s="53"/>
      <c r="O1" s="53"/>
    </row>
    <row r="2" spans="1:22" s="61" customFormat="1" ht="30" customHeight="1" x14ac:dyDescent="0.35">
      <c r="A2" s="66" t="s">
        <v>44</v>
      </c>
      <c r="B2" s="66" t="s">
        <v>90</v>
      </c>
      <c r="C2" s="66" t="s">
        <v>49</v>
      </c>
      <c r="D2" s="66" t="s">
        <v>48</v>
      </c>
      <c r="E2" s="66" t="s">
        <v>59</v>
      </c>
      <c r="F2" s="66" t="s">
        <v>69</v>
      </c>
      <c r="G2" s="66" t="s">
        <v>79</v>
      </c>
      <c r="H2" s="66" t="s">
        <v>89</v>
      </c>
      <c r="I2" s="66">
        <v>2030</v>
      </c>
      <c r="J2" s="66" t="s">
        <v>50</v>
      </c>
      <c r="K2" s="66" t="s">
        <v>98</v>
      </c>
      <c r="L2" s="66" t="s">
        <v>99</v>
      </c>
      <c r="M2" s="66" t="s">
        <v>100</v>
      </c>
      <c r="N2" s="66" t="s">
        <v>101</v>
      </c>
      <c r="O2" s="66" t="s">
        <v>102</v>
      </c>
      <c r="P2" s="63"/>
    </row>
    <row r="3" spans="1:22" x14ac:dyDescent="0.35">
      <c r="A3" s="67" t="s">
        <v>1</v>
      </c>
      <c r="B3" s="68" t="str">
        <f t="shared" ref="B3:B45" si="0">IF(C3="Y","","Y")</f>
        <v>Y</v>
      </c>
      <c r="C3" s="69"/>
      <c r="D3" s="69"/>
      <c r="E3" s="70">
        <v>626.25378890957359</v>
      </c>
      <c r="F3" s="70">
        <v>555.48994617910103</v>
      </c>
      <c r="G3" s="70">
        <v>603.24757536457014</v>
      </c>
      <c r="H3" s="70">
        <v>488.0035952362424</v>
      </c>
      <c r="I3" s="70">
        <v>368.47113999999999</v>
      </c>
      <c r="J3" s="81">
        <f t="shared" ref="J3:J45" si="1">-(F3-E3)/10</f>
        <v>7.0763842730472559</v>
      </c>
      <c r="K3" s="81">
        <f t="shared" ref="K3:K45" si="2">-(G3-F3)/10</f>
        <v>-4.7757629185469117</v>
      </c>
      <c r="L3" s="81">
        <f t="shared" ref="L3:L45" si="3">-(H3-G3)/10</f>
        <v>11.524398012832773</v>
      </c>
      <c r="M3" s="81">
        <f t="shared" ref="M3:M45" si="4">-(I3-H3)/10</f>
        <v>11.953245523624242</v>
      </c>
      <c r="N3" s="81">
        <f t="shared" ref="N3:N45" si="5">-(0-I3)/20</f>
        <v>18.423556999999999</v>
      </c>
      <c r="O3" s="81">
        <f t="shared" ref="O3:O45" si="6">-(0-I3)/20</f>
        <v>18.423556999999999</v>
      </c>
      <c r="Q3" s="32"/>
    </row>
    <row r="4" spans="1:22" x14ac:dyDescent="0.35">
      <c r="A4" s="67" t="s">
        <v>2</v>
      </c>
      <c r="B4" s="68" t="str">
        <f t="shared" si="0"/>
        <v>Y</v>
      </c>
      <c r="C4" s="69"/>
      <c r="D4" s="68" t="s">
        <v>51</v>
      </c>
      <c r="E4" s="70">
        <v>66.839800651257448</v>
      </c>
      <c r="F4" s="70">
        <v>66.335332775510096</v>
      </c>
      <c r="G4" s="70">
        <v>64.934193708885047</v>
      </c>
      <c r="H4" s="70">
        <v>68.688646093373066</v>
      </c>
      <c r="I4" s="70">
        <v>63.407110000000003</v>
      </c>
      <c r="J4" s="81">
        <f t="shared" si="1"/>
        <v>5.0446787574735197E-2</v>
      </c>
      <c r="K4" s="81">
        <f t="shared" si="2"/>
        <v>0.14011390666250492</v>
      </c>
      <c r="L4" s="81">
        <f t="shared" si="3"/>
        <v>-0.3754452384488019</v>
      </c>
      <c r="M4" s="81">
        <f t="shared" si="4"/>
        <v>0.52815360933730626</v>
      </c>
      <c r="N4" s="81">
        <f t="shared" si="5"/>
        <v>3.1703555000000003</v>
      </c>
      <c r="O4" s="81">
        <f t="shared" si="6"/>
        <v>3.1703555000000003</v>
      </c>
      <c r="Q4" s="32"/>
    </row>
    <row r="5" spans="1:22" x14ac:dyDescent="0.35">
      <c r="A5" s="67" t="s">
        <v>3</v>
      </c>
      <c r="B5" s="68" t="str">
        <f t="shared" si="0"/>
        <v/>
      </c>
      <c r="C5" s="68" t="s">
        <v>51</v>
      </c>
      <c r="D5" s="69"/>
      <c r="E5" s="70">
        <v>115.9408072948103</v>
      </c>
      <c r="F5" s="70">
        <v>46.508149585009832</v>
      </c>
      <c r="G5" s="70">
        <v>45.738052967458209</v>
      </c>
      <c r="H5" s="70">
        <v>52.491859529663721</v>
      </c>
      <c r="I5" s="70">
        <v>72.754499999999993</v>
      </c>
      <c r="J5" s="81">
        <f t="shared" si="1"/>
        <v>6.9432657709800463</v>
      </c>
      <c r="K5" s="81">
        <f t="shared" si="2"/>
        <v>7.7009661755162287E-2</v>
      </c>
      <c r="L5" s="81">
        <f t="shared" si="3"/>
        <v>-0.6753806562205511</v>
      </c>
      <c r="M5" s="81">
        <f t="shared" si="4"/>
        <v>-2.0262640470336271</v>
      </c>
      <c r="N5" s="81">
        <f t="shared" si="5"/>
        <v>3.6377249999999997</v>
      </c>
      <c r="O5" s="81">
        <f t="shared" si="6"/>
        <v>3.6377249999999997</v>
      </c>
      <c r="Q5" s="32"/>
    </row>
    <row r="6" spans="1:22" x14ac:dyDescent="0.35">
      <c r="A6" s="67" t="s">
        <v>4</v>
      </c>
      <c r="B6" s="68" t="str">
        <f t="shared" si="0"/>
        <v>Y</v>
      </c>
      <c r="C6" s="69"/>
      <c r="D6" s="68" t="s">
        <v>51</v>
      </c>
      <c r="E6" s="70">
        <v>142.9084425231199</v>
      </c>
      <c r="F6" s="70">
        <v>147.19115365364365</v>
      </c>
      <c r="G6" s="70">
        <v>133.28206287982536</v>
      </c>
      <c r="H6" s="70">
        <v>106.93775245356328</v>
      </c>
      <c r="I6" s="70">
        <v>104.03321000000001</v>
      </c>
      <c r="J6" s="81">
        <f t="shared" si="1"/>
        <v>-0.42827111305237509</v>
      </c>
      <c r="K6" s="81">
        <f t="shared" si="2"/>
        <v>1.3909090773818291</v>
      </c>
      <c r="L6" s="81">
        <f t="shared" si="3"/>
        <v>2.6344310426262085</v>
      </c>
      <c r="M6" s="81">
        <f t="shared" si="4"/>
        <v>0.29045424535632663</v>
      </c>
      <c r="N6" s="81">
        <f t="shared" si="5"/>
        <v>5.2016605000000009</v>
      </c>
      <c r="O6" s="81">
        <f t="shared" si="6"/>
        <v>5.2016605000000009</v>
      </c>
      <c r="Q6" s="32"/>
    </row>
    <row r="7" spans="1:22" x14ac:dyDescent="0.35">
      <c r="A7" s="67" t="s">
        <v>5</v>
      </c>
      <c r="B7" s="68" t="str">
        <f t="shared" si="0"/>
        <v/>
      </c>
      <c r="C7" s="68" t="s">
        <v>51</v>
      </c>
      <c r="D7" s="68" t="s">
        <v>51</v>
      </c>
      <c r="E7" s="70">
        <v>82.566081416888977</v>
      </c>
      <c r="F7" s="70">
        <v>40.304116924732917</v>
      </c>
      <c r="G7" s="70">
        <v>47.506287612651384</v>
      </c>
      <c r="H7" s="70">
        <v>38.579076734404026</v>
      </c>
      <c r="I7" s="70">
        <v>39.52675</v>
      </c>
      <c r="J7" s="81">
        <f t="shared" si="1"/>
        <v>4.2261964492156059</v>
      </c>
      <c r="K7" s="81">
        <f t="shared" si="2"/>
        <v>-0.72021706879184677</v>
      </c>
      <c r="L7" s="81">
        <f t="shared" si="3"/>
        <v>0.8927210878247358</v>
      </c>
      <c r="M7" s="81">
        <f t="shared" si="4"/>
        <v>-9.4767326559597367E-2</v>
      </c>
      <c r="N7" s="81">
        <f t="shared" si="5"/>
        <v>1.9763375000000001</v>
      </c>
      <c r="O7" s="81">
        <f t="shared" si="6"/>
        <v>1.9763375000000001</v>
      </c>
      <c r="Q7" s="32"/>
    </row>
    <row r="8" spans="1:22" x14ac:dyDescent="0.35">
      <c r="A8" s="67" t="s">
        <v>6</v>
      </c>
      <c r="B8" s="68" t="str">
        <f t="shared" si="0"/>
        <v>Y</v>
      </c>
      <c r="C8" s="69"/>
      <c r="D8" s="69"/>
      <c r="E8" s="70">
        <v>524.09580483467153</v>
      </c>
      <c r="F8" s="70">
        <v>681.68700130009756</v>
      </c>
      <c r="G8" s="70">
        <v>683.6945481559228</v>
      </c>
      <c r="H8" s="70">
        <v>645.40070770255488</v>
      </c>
      <c r="I8" s="70">
        <v>511.7</v>
      </c>
      <c r="J8" s="81">
        <f t="shared" si="1"/>
        <v>-15.759119646542604</v>
      </c>
      <c r="K8" s="81">
        <f t="shared" si="2"/>
        <v>-0.20075468558252396</v>
      </c>
      <c r="L8" s="81">
        <f t="shared" si="3"/>
        <v>3.8293840453367922</v>
      </c>
      <c r="M8" s="81">
        <f t="shared" si="4"/>
        <v>13.37007077025549</v>
      </c>
      <c r="N8" s="81">
        <f t="shared" si="5"/>
        <v>25.585000000000001</v>
      </c>
      <c r="O8" s="81">
        <f t="shared" si="6"/>
        <v>25.585000000000001</v>
      </c>
      <c r="Q8" s="32"/>
    </row>
    <row r="9" spans="1:22" x14ac:dyDescent="0.35">
      <c r="A9" s="67" t="s">
        <v>7</v>
      </c>
      <c r="B9" s="68" t="str">
        <f t="shared" si="0"/>
        <v/>
      </c>
      <c r="C9" s="68" t="s">
        <v>51</v>
      </c>
      <c r="D9" s="68" t="s">
        <v>51</v>
      </c>
      <c r="E9" s="70">
        <v>25.141982218062001</v>
      </c>
      <c r="F9" s="70">
        <v>18.958219466667231</v>
      </c>
      <c r="G9" s="70">
        <v>21.283432270180786</v>
      </c>
      <c r="H9" s="70">
        <v>18.240028233173856</v>
      </c>
      <c r="I9" s="70">
        <v>18.686169999999997</v>
      </c>
      <c r="J9" s="81">
        <f t="shared" si="1"/>
        <v>0.61837627513947702</v>
      </c>
      <c r="K9" s="81">
        <f t="shared" si="2"/>
        <v>-0.2325212803513555</v>
      </c>
      <c r="L9" s="81">
        <f t="shared" si="3"/>
        <v>0.30434040370069299</v>
      </c>
      <c r="M9" s="81">
        <f t="shared" si="4"/>
        <v>-4.4614176682614116E-2</v>
      </c>
      <c r="N9" s="81">
        <f t="shared" si="5"/>
        <v>0.93430849999999988</v>
      </c>
      <c r="O9" s="81">
        <f t="shared" si="6"/>
        <v>0.93430849999999988</v>
      </c>
      <c r="Q9" s="32"/>
      <c r="U9" s="57"/>
    </row>
    <row r="10" spans="1:22" x14ac:dyDescent="0.35">
      <c r="A10" s="67" t="s">
        <v>8</v>
      </c>
      <c r="B10" s="68" t="str">
        <f t="shared" si="0"/>
        <v>Y</v>
      </c>
      <c r="C10" s="69"/>
      <c r="D10" s="68" t="s">
        <v>51</v>
      </c>
      <c r="E10" s="70">
        <v>5.4186606543751443</v>
      </c>
      <c r="F10" s="70">
        <v>8.163938031574359</v>
      </c>
      <c r="G10" s="70">
        <v>9.1908293142223307</v>
      </c>
      <c r="H10" s="70">
        <v>8.2043134339560364</v>
      </c>
      <c r="I10" s="70">
        <v>6.1466400000000005</v>
      </c>
      <c r="J10" s="81">
        <f t="shared" si="1"/>
        <v>-0.27452773771992145</v>
      </c>
      <c r="K10" s="81">
        <f t="shared" si="2"/>
        <v>-0.10268912826479717</v>
      </c>
      <c r="L10" s="81">
        <f t="shared" si="3"/>
        <v>9.8651588026629433E-2</v>
      </c>
      <c r="M10" s="81">
        <f t="shared" si="4"/>
        <v>0.2057673433956036</v>
      </c>
      <c r="N10" s="81">
        <f t="shared" si="5"/>
        <v>0.30733200000000005</v>
      </c>
      <c r="O10" s="81">
        <f t="shared" si="6"/>
        <v>0.30733200000000005</v>
      </c>
      <c r="Q10" s="32"/>
      <c r="V10" s="57"/>
    </row>
    <row r="11" spans="1:22" x14ac:dyDescent="0.35">
      <c r="A11" s="67" t="s">
        <v>9</v>
      </c>
      <c r="B11" s="68" t="str">
        <f t="shared" si="0"/>
        <v/>
      </c>
      <c r="C11" s="68" t="s">
        <v>51</v>
      </c>
      <c r="D11" s="68" t="s">
        <v>51</v>
      </c>
      <c r="E11" s="70">
        <v>190.18953129997408</v>
      </c>
      <c r="F11" s="70">
        <v>141.97133500466614</v>
      </c>
      <c r="G11" s="70">
        <v>133.01271635635814</v>
      </c>
      <c r="H11" s="70">
        <v>124.33990212057803</v>
      </c>
      <c r="I11" s="70">
        <v>82.604320000000001</v>
      </c>
      <c r="J11" s="81">
        <f t="shared" si="1"/>
        <v>4.8218196295307933</v>
      </c>
      <c r="K11" s="81">
        <f t="shared" si="2"/>
        <v>0.89586186483080044</v>
      </c>
      <c r="L11" s="81">
        <f t="shared" si="3"/>
        <v>0.86728142357801086</v>
      </c>
      <c r="M11" s="81">
        <f t="shared" si="4"/>
        <v>4.1735582120578032</v>
      </c>
      <c r="N11" s="81">
        <f t="shared" si="5"/>
        <v>4.1302159999999999</v>
      </c>
      <c r="O11" s="81">
        <f t="shared" si="6"/>
        <v>4.1302159999999999</v>
      </c>
      <c r="Q11" s="32"/>
    </row>
    <row r="12" spans="1:22" x14ac:dyDescent="0.35">
      <c r="A12" s="67" t="s">
        <v>10</v>
      </c>
      <c r="B12" s="68" t="str">
        <f t="shared" si="0"/>
        <v>Y</v>
      </c>
      <c r="C12" s="69"/>
      <c r="D12" s="68" t="s">
        <v>51</v>
      </c>
      <c r="E12" s="70">
        <v>78.751955298888177</v>
      </c>
      <c r="F12" s="70">
        <v>77.86582538265624</v>
      </c>
      <c r="G12" s="70">
        <v>68.41060508638131</v>
      </c>
      <c r="H12" s="70">
        <v>47.62175979564114</v>
      </c>
      <c r="I12" s="70">
        <v>41.614190000000001</v>
      </c>
      <c r="J12" s="81">
        <f t="shared" si="1"/>
        <v>8.8612991623193693E-2</v>
      </c>
      <c r="K12" s="81">
        <f t="shared" si="2"/>
        <v>0.9455220296274931</v>
      </c>
      <c r="L12" s="81">
        <f t="shared" si="3"/>
        <v>2.078884529074017</v>
      </c>
      <c r="M12" s="81">
        <f t="shared" si="4"/>
        <v>0.60075697956411389</v>
      </c>
      <c r="N12" s="81">
        <f t="shared" si="5"/>
        <v>2.0807095000000002</v>
      </c>
      <c r="O12" s="81">
        <f t="shared" si="6"/>
        <v>2.0807095000000002</v>
      </c>
      <c r="Q12" s="32"/>
    </row>
    <row r="13" spans="1:22" x14ac:dyDescent="0.35">
      <c r="A13" s="67" t="s">
        <v>11</v>
      </c>
      <c r="B13" s="68" t="str">
        <f t="shared" si="0"/>
        <v/>
      </c>
      <c r="C13" s="68" t="s">
        <v>51</v>
      </c>
      <c r="D13" s="68" t="s">
        <v>51</v>
      </c>
      <c r="E13" s="70">
        <v>36.580885326195919</v>
      </c>
      <c r="F13" s="70">
        <v>12.774803737068641</v>
      </c>
      <c r="G13" s="70">
        <v>15.628933934261386</v>
      </c>
      <c r="H13" s="70">
        <v>13.916154700484844</v>
      </c>
      <c r="I13" s="70">
        <v>10.585150000000001</v>
      </c>
      <c r="J13" s="81">
        <f t="shared" si="1"/>
        <v>2.3806081589127279</v>
      </c>
      <c r="K13" s="81">
        <f t="shared" si="2"/>
        <v>-0.28541301971927452</v>
      </c>
      <c r="L13" s="81">
        <f t="shared" si="3"/>
        <v>0.17127792337765424</v>
      </c>
      <c r="M13" s="81">
        <f t="shared" si="4"/>
        <v>0.33310047004848437</v>
      </c>
      <c r="N13" s="81">
        <f t="shared" si="5"/>
        <v>0.52925750000000005</v>
      </c>
      <c r="O13" s="81">
        <f t="shared" si="6"/>
        <v>0.52925750000000005</v>
      </c>
      <c r="Q13" s="32"/>
    </row>
    <row r="14" spans="1:22" x14ac:dyDescent="0.35">
      <c r="A14" s="67" t="s">
        <v>12</v>
      </c>
      <c r="B14" s="68" t="str">
        <f t="shared" si="0"/>
        <v>Y</v>
      </c>
      <c r="C14" s="69"/>
      <c r="D14" s="68" t="s">
        <v>51</v>
      </c>
      <c r="E14" s="70">
        <v>45.280904816618424</v>
      </c>
      <c r="F14" s="70">
        <v>45.685401967073382</v>
      </c>
      <c r="G14" s="70">
        <v>49.52947594279577</v>
      </c>
      <c r="H14" s="70">
        <v>38.643311674039772</v>
      </c>
      <c r="I14" s="70">
        <v>7.8477100000000002</v>
      </c>
      <c r="J14" s="81">
        <f t="shared" si="1"/>
        <v>-4.0449715045495792E-2</v>
      </c>
      <c r="K14" s="81">
        <f t="shared" si="2"/>
        <v>-0.3844073975722388</v>
      </c>
      <c r="L14" s="81">
        <f t="shared" si="3"/>
        <v>1.0886164268755998</v>
      </c>
      <c r="M14" s="81">
        <f t="shared" si="4"/>
        <v>3.0795601674039772</v>
      </c>
      <c r="N14" s="81">
        <f t="shared" si="5"/>
        <v>0.3923855</v>
      </c>
      <c r="O14" s="81">
        <f t="shared" si="6"/>
        <v>0.3923855</v>
      </c>
      <c r="Q14" s="32"/>
    </row>
    <row r="15" spans="1:22" x14ac:dyDescent="0.35">
      <c r="A15" s="67" t="s">
        <v>13</v>
      </c>
      <c r="B15" s="68" t="str">
        <f t="shared" si="0"/>
        <v>Y</v>
      </c>
      <c r="C15" s="69"/>
      <c r="D15" s="68" t="s">
        <v>51</v>
      </c>
      <c r="E15" s="70">
        <v>523.90970691789107</v>
      </c>
      <c r="F15" s="70">
        <v>527.64456771258347</v>
      </c>
      <c r="G15" s="70">
        <v>470.2086137402647</v>
      </c>
      <c r="H15" s="70">
        <v>376.06051649349752</v>
      </c>
      <c r="I15" s="70">
        <v>266.93599999999998</v>
      </c>
      <c r="J15" s="81">
        <f t="shared" si="1"/>
        <v>-0.37348607946923951</v>
      </c>
      <c r="K15" s="81">
        <f t="shared" si="2"/>
        <v>5.7435953972318767</v>
      </c>
      <c r="L15" s="81">
        <f t="shared" si="3"/>
        <v>9.4148097246767186</v>
      </c>
      <c r="M15" s="81">
        <f t="shared" si="4"/>
        <v>10.912451649349753</v>
      </c>
      <c r="N15" s="81">
        <f t="shared" si="5"/>
        <v>13.346799999999998</v>
      </c>
      <c r="O15" s="81">
        <f t="shared" si="6"/>
        <v>13.346799999999998</v>
      </c>
      <c r="Q15" s="32"/>
    </row>
    <row r="16" spans="1:22" x14ac:dyDescent="0.35">
      <c r="A16" s="67" t="s">
        <v>14</v>
      </c>
      <c r="B16" s="68" t="str">
        <f t="shared" si="0"/>
        <v>Y</v>
      </c>
      <c r="C16" s="69"/>
      <c r="D16" s="68" t="s">
        <v>51</v>
      </c>
      <c r="E16" s="70">
        <v>1287.2004042125902</v>
      </c>
      <c r="F16" s="70">
        <v>1040.0406550515215</v>
      </c>
      <c r="G16" s="70">
        <v>929.7232982616755</v>
      </c>
      <c r="H16" s="70">
        <v>735.11952436880006</v>
      </c>
      <c r="I16" s="70">
        <v>655.20609999999999</v>
      </c>
      <c r="J16" s="81">
        <f t="shared" si="1"/>
        <v>24.71597491610687</v>
      </c>
      <c r="K16" s="81">
        <f t="shared" si="2"/>
        <v>11.031735678984603</v>
      </c>
      <c r="L16" s="81">
        <f t="shared" si="3"/>
        <v>19.460377389287544</v>
      </c>
      <c r="M16" s="81">
        <f t="shared" si="4"/>
        <v>7.9913424368800063</v>
      </c>
      <c r="N16" s="81">
        <f t="shared" si="5"/>
        <v>32.760305000000002</v>
      </c>
      <c r="O16" s="81">
        <f t="shared" si="6"/>
        <v>32.760305000000002</v>
      </c>
      <c r="Q16" s="32"/>
    </row>
    <row r="17" spans="1:17" x14ac:dyDescent="0.35">
      <c r="A17" s="67" t="s">
        <v>15</v>
      </c>
      <c r="B17" s="68" t="str">
        <f t="shared" si="0"/>
        <v>Y</v>
      </c>
      <c r="C17" s="69"/>
      <c r="D17" s="68" t="s">
        <v>51</v>
      </c>
      <c r="E17" s="70">
        <v>101.73809561045287</v>
      </c>
      <c r="F17" s="70">
        <v>124.13963490241014</v>
      </c>
      <c r="G17" s="70">
        <v>115.76770672874903</v>
      </c>
      <c r="H17" s="70">
        <v>70.048590469449792</v>
      </c>
      <c r="I17" s="70">
        <v>55.799930000000003</v>
      </c>
      <c r="J17" s="81">
        <f t="shared" si="1"/>
        <v>-2.2401539291957264</v>
      </c>
      <c r="K17" s="81">
        <f t="shared" si="2"/>
        <v>0.8371928173661104</v>
      </c>
      <c r="L17" s="81">
        <f t="shared" si="3"/>
        <v>4.571911625929924</v>
      </c>
      <c r="M17" s="81">
        <f t="shared" si="4"/>
        <v>1.4248660469449788</v>
      </c>
      <c r="N17" s="81">
        <f t="shared" si="5"/>
        <v>2.7899965</v>
      </c>
      <c r="O17" s="81">
        <f t="shared" si="6"/>
        <v>2.7899965</v>
      </c>
      <c r="Q17" s="32"/>
    </row>
    <row r="18" spans="1:17" x14ac:dyDescent="0.35">
      <c r="A18" s="67" t="s">
        <v>16</v>
      </c>
      <c r="B18" s="68" t="str">
        <f t="shared" si="0"/>
        <v/>
      </c>
      <c r="C18" s="68" t="s">
        <v>51</v>
      </c>
      <c r="D18" s="68" t="s">
        <v>51</v>
      </c>
      <c r="E18" s="70">
        <v>91.623486574602296</v>
      </c>
      <c r="F18" s="70">
        <v>74.278932404910307</v>
      </c>
      <c r="G18" s="70">
        <v>61.701810326820798</v>
      </c>
      <c r="H18" s="70">
        <v>55.855771961267294</v>
      </c>
      <c r="I18" s="70">
        <v>53.272040000000004</v>
      </c>
      <c r="J18" s="81">
        <f t="shared" si="1"/>
        <v>1.7344554169691988</v>
      </c>
      <c r="K18" s="81">
        <f t="shared" si="2"/>
        <v>1.2577122078089509</v>
      </c>
      <c r="L18" s="81">
        <f t="shared" si="3"/>
        <v>0.58460383655535042</v>
      </c>
      <c r="M18" s="81">
        <f t="shared" si="4"/>
        <v>0.25837319612672899</v>
      </c>
      <c r="N18" s="81">
        <f t="shared" si="5"/>
        <v>2.663602</v>
      </c>
      <c r="O18" s="81">
        <f t="shared" si="6"/>
        <v>2.663602</v>
      </c>
      <c r="Q18" s="32"/>
    </row>
    <row r="19" spans="1:17" x14ac:dyDescent="0.35">
      <c r="A19" s="67" t="s">
        <v>17</v>
      </c>
      <c r="B19" s="68" t="str">
        <f t="shared" si="0"/>
        <v>Y</v>
      </c>
      <c r="C19" s="69"/>
      <c r="D19" s="69"/>
      <c r="E19" s="70">
        <v>13.291645409625696</v>
      </c>
      <c r="F19" s="70">
        <v>13.758041714056573</v>
      </c>
      <c r="G19" s="70">
        <v>14.50258728240928</v>
      </c>
      <c r="H19" s="70">
        <v>13.94183987054342</v>
      </c>
      <c r="I19" s="70">
        <v>12.68192</v>
      </c>
      <c r="J19" s="81">
        <f t="shared" si="1"/>
        <v>-4.6639630443087651E-2</v>
      </c>
      <c r="K19" s="81">
        <f t="shared" si="2"/>
        <v>-7.445455683527076E-2</v>
      </c>
      <c r="L19" s="81">
        <f t="shared" si="3"/>
        <v>5.6074741186585973E-2</v>
      </c>
      <c r="M19" s="81">
        <f t="shared" si="4"/>
        <v>0.12599198705434206</v>
      </c>
      <c r="N19" s="81">
        <f t="shared" si="5"/>
        <v>0.63409599999999999</v>
      </c>
      <c r="O19" s="81">
        <f t="shared" si="6"/>
        <v>0.63409599999999999</v>
      </c>
      <c r="Q19" s="32"/>
    </row>
    <row r="20" spans="1:17" x14ac:dyDescent="0.35">
      <c r="A20" s="67" t="s">
        <v>18</v>
      </c>
      <c r="B20" s="68" t="str">
        <f t="shared" si="0"/>
        <v>Y</v>
      </c>
      <c r="C20" s="69"/>
      <c r="D20" s="68" t="s">
        <v>51</v>
      </c>
      <c r="E20" s="70">
        <v>61.652278648095461</v>
      </c>
      <c r="F20" s="70">
        <v>77.038021709424797</v>
      </c>
      <c r="G20" s="70">
        <v>70.087952744828527</v>
      </c>
      <c r="H20" s="70">
        <v>66.098750680169246</v>
      </c>
      <c r="I20" s="70">
        <v>49.886330000000001</v>
      </c>
      <c r="J20" s="81">
        <f t="shared" si="1"/>
        <v>-1.5385743061329336</v>
      </c>
      <c r="K20" s="81">
        <f t="shared" si="2"/>
        <v>0.69500689645962699</v>
      </c>
      <c r="L20" s="81">
        <f t="shared" si="3"/>
        <v>0.39892020646592813</v>
      </c>
      <c r="M20" s="81">
        <f t="shared" si="4"/>
        <v>1.6212420680169246</v>
      </c>
      <c r="N20" s="81">
        <f t="shared" si="5"/>
        <v>2.4943165</v>
      </c>
      <c r="O20" s="81">
        <f t="shared" si="6"/>
        <v>2.4943165</v>
      </c>
      <c r="Q20" s="32"/>
    </row>
    <row r="21" spans="1:17" x14ac:dyDescent="0.35">
      <c r="A21" s="67" t="s">
        <v>19</v>
      </c>
      <c r="B21" s="68" t="str">
        <f t="shared" si="0"/>
        <v>Y</v>
      </c>
      <c r="C21" s="69"/>
      <c r="D21" s="68" t="s">
        <v>51</v>
      </c>
      <c r="E21" s="70">
        <v>517.99161068784031</v>
      </c>
      <c r="F21" s="70">
        <v>538.42400139033452</v>
      </c>
      <c r="G21" s="70">
        <v>481.78111388832684</v>
      </c>
      <c r="H21" s="70">
        <v>352.42515464011086</v>
      </c>
      <c r="I21" s="70">
        <v>269.42966999999999</v>
      </c>
      <c r="J21" s="81">
        <f t="shared" si="1"/>
        <v>-2.0432390702494216</v>
      </c>
      <c r="K21" s="81">
        <f t="shared" si="2"/>
        <v>5.6642887502007682</v>
      </c>
      <c r="L21" s="81">
        <f t="shared" si="3"/>
        <v>12.935595924821598</v>
      </c>
      <c r="M21" s="81">
        <f t="shared" si="4"/>
        <v>8.299548464011087</v>
      </c>
      <c r="N21" s="81">
        <f t="shared" si="5"/>
        <v>13.4714835</v>
      </c>
      <c r="O21" s="81">
        <f t="shared" si="6"/>
        <v>13.4714835</v>
      </c>
      <c r="Q21" s="32"/>
    </row>
    <row r="22" spans="1:17" x14ac:dyDescent="0.35">
      <c r="A22" s="67" t="s">
        <v>20</v>
      </c>
      <c r="B22" s="68" t="str">
        <f t="shared" si="0"/>
        <v>Y</v>
      </c>
      <c r="C22" s="69"/>
      <c r="D22" s="69"/>
      <c r="E22" s="70">
        <v>1206.0618472760725</v>
      </c>
      <c r="F22" s="70">
        <v>1289.2178949423508</v>
      </c>
      <c r="G22" s="70">
        <v>1229.1928013016254</v>
      </c>
      <c r="H22" s="70">
        <v>1093.338587056174</v>
      </c>
      <c r="I22" s="70">
        <v>774</v>
      </c>
      <c r="J22" s="81">
        <f t="shared" si="1"/>
        <v>-8.3156047666278248</v>
      </c>
      <c r="K22" s="81">
        <f t="shared" si="2"/>
        <v>6.0025093640725347</v>
      </c>
      <c r="L22" s="81">
        <f t="shared" si="3"/>
        <v>13.585421424545142</v>
      </c>
      <c r="M22" s="81">
        <f t="shared" si="4"/>
        <v>31.9338587056174</v>
      </c>
      <c r="N22" s="81">
        <f t="shared" si="5"/>
        <v>38.700000000000003</v>
      </c>
      <c r="O22" s="81">
        <f t="shared" si="6"/>
        <v>38.700000000000003</v>
      </c>
      <c r="Q22" s="32"/>
    </row>
    <row r="23" spans="1:17" x14ac:dyDescent="0.35">
      <c r="A23" s="67" t="s">
        <v>21</v>
      </c>
      <c r="B23" s="68" t="str">
        <f t="shared" si="0"/>
        <v/>
      </c>
      <c r="C23" s="68" t="s">
        <v>51</v>
      </c>
      <c r="D23" s="69"/>
      <c r="E23" s="70">
        <v>380.18658330586368</v>
      </c>
      <c r="F23" s="70">
        <v>303.14490355665492</v>
      </c>
      <c r="G23" s="70">
        <v>381.41486600592663</v>
      </c>
      <c r="H23" s="70">
        <v>342.0981196971519</v>
      </c>
      <c r="I23" s="70">
        <v>326.065</v>
      </c>
      <c r="J23" s="81">
        <f t="shared" si="1"/>
        <v>7.7041679749208756</v>
      </c>
      <c r="K23" s="81">
        <f t="shared" si="2"/>
        <v>-7.8269962449271704</v>
      </c>
      <c r="L23" s="81">
        <f t="shared" si="3"/>
        <v>3.9316746308774726</v>
      </c>
      <c r="M23" s="81">
        <f t="shared" si="4"/>
        <v>1.6033119697151903</v>
      </c>
      <c r="N23" s="81">
        <f t="shared" si="5"/>
        <v>16.303249999999998</v>
      </c>
      <c r="O23" s="81">
        <f t="shared" si="6"/>
        <v>16.303249999999998</v>
      </c>
      <c r="Q23" s="32"/>
    </row>
    <row r="24" spans="1:17" x14ac:dyDescent="0.35">
      <c r="A24" s="67" t="s">
        <v>22</v>
      </c>
      <c r="B24" s="68" t="str">
        <f t="shared" si="0"/>
        <v/>
      </c>
      <c r="C24" s="68" t="s">
        <v>51</v>
      </c>
      <c r="D24" s="68" t="s">
        <v>51</v>
      </c>
      <c r="E24" s="70">
        <v>13.632619457296443</v>
      </c>
      <c r="F24" s="70">
        <v>-1.6833439932191252</v>
      </c>
      <c r="G24" s="70">
        <v>9.8289532827586399</v>
      </c>
      <c r="H24" s="70">
        <v>11.284635393997434</v>
      </c>
      <c r="I24" s="70">
        <v>13.590459999999998</v>
      </c>
      <c r="J24" s="81">
        <f t="shared" si="1"/>
        <v>1.5315963450515568</v>
      </c>
      <c r="K24" s="81">
        <f t="shared" si="2"/>
        <v>-1.1512297275977765</v>
      </c>
      <c r="L24" s="81">
        <f t="shared" si="3"/>
        <v>-0.14556821112387935</v>
      </c>
      <c r="M24" s="81">
        <f t="shared" si="4"/>
        <v>-0.2305824606002565</v>
      </c>
      <c r="N24" s="81">
        <f t="shared" si="5"/>
        <v>0.67952299999999988</v>
      </c>
      <c r="O24" s="81">
        <f t="shared" si="6"/>
        <v>0.67952299999999988</v>
      </c>
      <c r="Q24" s="32"/>
    </row>
    <row r="25" spans="1:17" x14ac:dyDescent="0.35">
      <c r="A25" s="67" t="s">
        <v>23</v>
      </c>
      <c r="B25" s="68" t="str">
        <f t="shared" si="0"/>
        <v>Y</v>
      </c>
      <c r="C25" s="69"/>
      <c r="D25" s="68"/>
      <c r="E25" s="70">
        <v>0.237178750562857</v>
      </c>
      <c r="F25" s="70">
        <v>0.27273448937643718</v>
      </c>
      <c r="G25" s="70">
        <v>0.24978940529291629</v>
      </c>
      <c r="H25" s="70">
        <v>0.18566591161182625</v>
      </c>
      <c r="I25" s="70">
        <v>0.14144999999999999</v>
      </c>
      <c r="J25" s="81">
        <f t="shared" si="1"/>
        <v>-3.5555738813580181E-3</v>
      </c>
      <c r="K25" s="81">
        <f t="shared" si="2"/>
        <v>2.2945084083520889E-3</v>
      </c>
      <c r="L25" s="81">
        <f t="shared" si="3"/>
        <v>6.4123493681090046E-3</v>
      </c>
      <c r="M25" s="81">
        <f t="shared" si="4"/>
        <v>4.4215911611826253E-3</v>
      </c>
      <c r="N25" s="81">
        <f t="shared" si="5"/>
        <v>7.0724999999999998E-3</v>
      </c>
      <c r="O25" s="81">
        <f t="shared" si="6"/>
        <v>7.0724999999999998E-3</v>
      </c>
      <c r="Q25" s="32"/>
    </row>
    <row r="26" spans="1:17" x14ac:dyDescent="0.35">
      <c r="A26" s="67" t="s">
        <v>24</v>
      </c>
      <c r="B26" s="68" t="str">
        <f t="shared" si="0"/>
        <v/>
      </c>
      <c r="C26" s="68" t="s">
        <v>51</v>
      </c>
      <c r="D26" s="68" t="s">
        <v>51</v>
      </c>
      <c r="E26" s="70">
        <v>42.786657334978287</v>
      </c>
      <c r="F26" s="70">
        <v>10.013647091932897</v>
      </c>
      <c r="G26" s="70">
        <v>10.376207919115636</v>
      </c>
      <c r="H26" s="70">
        <v>13.529663428961703</v>
      </c>
      <c r="I26" s="70">
        <v>8.8055000000000003</v>
      </c>
      <c r="J26" s="81">
        <f t="shared" si="1"/>
        <v>3.2773010243045393</v>
      </c>
      <c r="K26" s="81">
        <f t="shared" si="2"/>
        <v>-3.6256082718273852E-2</v>
      </c>
      <c r="L26" s="81">
        <f t="shared" si="3"/>
        <v>-0.3153455509846067</v>
      </c>
      <c r="M26" s="81">
        <f t="shared" si="4"/>
        <v>0.47241634289617024</v>
      </c>
      <c r="N26" s="81">
        <f t="shared" si="5"/>
        <v>0.44027500000000003</v>
      </c>
      <c r="O26" s="81">
        <f t="shared" si="6"/>
        <v>0.44027500000000003</v>
      </c>
      <c r="Q26" s="32"/>
    </row>
    <row r="27" spans="1:17" x14ac:dyDescent="0.35">
      <c r="A27" s="67" t="s">
        <v>25</v>
      </c>
      <c r="B27" s="68" t="str">
        <f t="shared" si="0"/>
        <v>Y</v>
      </c>
      <c r="C27" s="69"/>
      <c r="D27" s="68" t="s">
        <v>51</v>
      </c>
      <c r="E27" s="70">
        <v>12.731402874654663</v>
      </c>
      <c r="F27" s="70">
        <v>9.020245012519112</v>
      </c>
      <c r="G27" s="70">
        <v>11.953645500975442</v>
      </c>
      <c r="H27" s="70">
        <v>8.5822496766635759</v>
      </c>
      <c r="I27" s="70">
        <v>5.40482</v>
      </c>
      <c r="J27" s="81">
        <f t="shared" si="1"/>
        <v>0.37111578621355507</v>
      </c>
      <c r="K27" s="81">
        <f t="shared" si="2"/>
        <v>-0.29334004884563303</v>
      </c>
      <c r="L27" s="81">
        <f t="shared" si="3"/>
        <v>0.33713958243118664</v>
      </c>
      <c r="M27" s="81">
        <f t="shared" si="4"/>
        <v>0.31774296766635757</v>
      </c>
      <c r="N27" s="81">
        <f t="shared" si="5"/>
        <v>0.27024100000000001</v>
      </c>
      <c r="O27" s="81">
        <f t="shared" si="6"/>
        <v>0.27024100000000001</v>
      </c>
      <c r="Q27" s="32"/>
    </row>
    <row r="28" spans="1:17" x14ac:dyDescent="0.35">
      <c r="A28" s="67" t="s">
        <v>26</v>
      </c>
      <c r="B28" s="68" t="str">
        <f t="shared" si="0"/>
        <v>Y</v>
      </c>
      <c r="C28" s="69"/>
      <c r="D28" s="68" t="s">
        <v>51</v>
      </c>
      <c r="E28" s="70">
        <v>2.6184310865529019</v>
      </c>
      <c r="F28" s="70">
        <v>2.7447749759689919</v>
      </c>
      <c r="G28" s="70">
        <v>2.9735311090535523</v>
      </c>
      <c r="H28" s="70">
        <v>2.1201399258077944</v>
      </c>
      <c r="I28" s="70">
        <v>1.4494899999999999</v>
      </c>
      <c r="J28" s="81">
        <f t="shared" si="1"/>
        <v>-1.2634388941608999E-2</v>
      </c>
      <c r="K28" s="81">
        <f t="shared" si="2"/>
        <v>-2.2875613308456045E-2</v>
      </c>
      <c r="L28" s="81">
        <f t="shared" si="3"/>
        <v>8.5339118324575788E-2</v>
      </c>
      <c r="M28" s="81">
        <f t="shared" si="4"/>
        <v>6.7064992580779442E-2</v>
      </c>
      <c r="N28" s="81">
        <f t="shared" si="5"/>
        <v>7.2474499999999997E-2</v>
      </c>
      <c r="O28" s="81">
        <f t="shared" si="6"/>
        <v>7.2474499999999997E-2</v>
      </c>
      <c r="Q28" s="32"/>
    </row>
    <row r="29" spans="1:17" x14ac:dyDescent="0.35">
      <c r="A29" s="67" t="s">
        <v>27</v>
      </c>
      <c r="B29" s="68" t="str">
        <f t="shared" si="0"/>
        <v>Y</v>
      </c>
      <c r="C29" s="69"/>
      <c r="D29" s="69"/>
      <c r="E29" s="70">
        <v>0.10234753556892701</v>
      </c>
      <c r="F29" s="70">
        <v>0.1061864899598353</v>
      </c>
      <c r="G29" s="70">
        <v>8.7676358214546238E-2</v>
      </c>
      <c r="H29" s="70">
        <v>6.9694595689740166E-2</v>
      </c>
      <c r="I29" s="70">
        <v>6.0429999999999998E-2</v>
      </c>
      <c r="J29" s="81">
        <f t="shared" si="1"/>
        <v>-3.8389543909082976E-4</v>
      </c>
      <c r="K29" s="81">
        <f t="shared" si="2"/>
        <v>1.8510131745289066E-3</v>
      </c>
      <c r="L29" s="81">
        <f t="shared" si="3"/>
        <v>1.7981762524806072E-3</v>
      </c>
      <c r="M29" s="81">
        <f t="shared" si="4"/>
        <v>9.264595689740168E-4</v>
      </c>
      <c r="N29" s="81">
        <f t="shared" si="5"/>
        <v>3.0214999999999999E-3</v>
      </c>
      <c r="O29" s="81">
        <f t="shared" si="6"/>
        <v>3.0214999999999999E-3</v>
      </c>
      <c r="Q29" s="32"/>
    </row>
    <row r="30" spans="1:17" x14ac:dyDescent="0.35">
      <c r="A30" s="67" t="s">
        <v>28</v>
      </c>
      <c r="B30" s="68" t="str">
        <f t="shared" si="0"/>
        <v>Y</v>
      </c>
      <c r="C30" s="69"/>
      <c r="D30" s="68" t="s">
        <v>51</v>
      </c>
      <c r="E30" s="70">
        <v>228.0181666912618</v>
      </c>
      <c r="F30" s="70">
        <v>225.149492089445</v>
      </c>
      <c r="G30" s="70">
        <v>219.33204468904432</v>
      </c>
      <c r="H30" s="70">
        <v>168.51016849538848</v>
      </c>
      <c r="I30" s="70">
        <v>122.98244</v>
      </c>
      <c r="J30" s="81">
        <f t="shared" si="1"/>
        <v>0.28686746018167925</v>
      </c>
      <c r="K30" s="81">
        <f t="shared" si="2"/>
        <v>0.58174474004006815</v>
      </c>
      <c r="L30" s="81">
        <f t="shared" si="3"/>
        <v>5.0821876193655839</v>
      </c>
      <c r="M30" s="81">
        <f t="shared" si="4"/>
        <v>4.5527728495388491</v>
      </c>
      <c r="N30" s="81">
        <f t="shared" si="5"/>
        <v>6.1491220000000002</v>
      </c>
      <c r="O30" s="81">
        <f t="shared" si="6"/>
        <v>6.1491220000000002</v>
      </c>
      <c r="Q30" s="32"/>
    </row>
    <row r="31" spans="1:17" x14ac:dyDescent="0.35">
      <c r="A31" s="67" t="s">
        <v>29</v>
      </c>
      <c r="B31" s="68" t="str">
        <f t="shared" si="0"/>
        <v>Y</v>
      </c>
      <c r="C31" s="69"/>
      <c r="D31" s="69"/>
      <c r="E31" s="70">
        <v>44.548842242535358</v>
      </c>
      <c r="F31" s="70">
        <v>48.061494548400063</v>
      </c>
      <c r="G31" s="70">
        <v>48.102810800514753</v>
      </c>
      <c r="H31" s="70">
        <v>54.08862212811939</v>
      </c>
      <c r="I31" s="70">
        <v>55.528349999999996</v>
      </c>
      <c r="J31" s="81">
        <f t="shared" si="1"/>
        <v>-0.35126523058647052</v>
      </c>
      <c r="K31" s="81">
        <f t="shared" si="2"/>
        <v>-4.1316252114690141E-3</v>
      </c>
      <c r="L31" s="81">
        <f t="shared" si="3"/>
        <v>-0.59858113276046365</v>
      </c>
      <c r="M31" s="81">
        <f t="shared" si="4"/>
        <v>-0.14397278718806064</v>
      </c>
      <c r="N31" s="81">
        <f t="shared" si="5"/>
        <v>2.7764175</v>
      </c>
      <c r="O31" s="81">
        <f t="shared" si="6"/>
        <v>2.7764175</v>
      </c>
      <c r="Q31" s="32"/>
    </row>
    <row r="32" spans="1:17" x14ac:dyDescent="0.35">
      <c r="A32" s="67" t="s">
        <v>30</v>
      </c>
      <c r="B32" s="68" t="str">
        <f t="shared" si="0"/>
        <v>Y</v>
      </c>
      <c r="C32" s="69"/>
      <c r="D32" s="69"/>
      <c r="E32" s="70">
        <v>40.883890846148198</v>
      </c>
      <c r="F32" s="70">
        <v>35.387526012898228</v>
      </c>
      <c r="G32" s="70">
        <v>31.09078585719989</v>
      </c>
      <c r="H32" s="70">
        <v>30.04195571860128</v>
      </c>
      <c r="I32" s="70">
        <v>22.032119999999999</v>
      </c>
      <c r="J32" s="81">
        <f t="shared" si="1"/>
        <v>0.54963648332499704</v>
      </c>
      <c r="K32" s="81">
        <f t="shared" si="2"/>
        <v>0.42967401556983376</v>
      </c>
      <c r="L32" s="81">
        <f t="shared" si="3"/>
        <v>0.10488301385986105</v>
      </c>
      <c r="M32" s="81">
        <f t="shared" si="4"/>
        <v>0.80098357186012803</v>
      </c>
      <c r="N32" s="81">
        <f t="shared" si="5"/>
        <v>1.1016059999999999</v>
      </c>
      <c r="O32" s="81">
        <f t="shared" si="6"/>
        <v>1.1016059999999999</v>
      </c>
      <c r="Q32" s="32"/>
    </row>
    <row r="33" spans="1:17" x14ac:dyDescent="0.35">
      <c r="A33" s="67" t="s">
        <v>31</v>
      </c>
      <c r="B33" s="68" t="str">
        <f t="shared" si="0"/>
        <v/>
      </c>
      <c r="C33" s="68" t="s">
        <v>51</v>
      </c>
      <c r="D33" s="68" t="s">
        <v>51</v>
      </c>
      <c r="E33" s="70">
        <v>446.06065933380484</v>
      </c>
      <c r="F33" s="70">
        <v>359.42362123648547</v>
      </c>
      <c r="G33" s="70">
        <v>374.27466212645714</v>
      </c>
      <c r="H33" s="70">
        <v>352.35458320844242</v>
      </c>
      <c r="I33" s="70">
        <v>338.4101</v>
      </c>
      <c r="J33" s="81">
        <f t="shared" si="1"/>
        <v>8.6637038097319365</v>
      </c>
      <c r="K33" s="81">
        <f t="shared" si="2"/>
        <v>-1.4851040889971672</v>
      </c>
      <c r="L33" s="81">
        <f t="shared" si="3"/>
        <v>2.1920078918014725</v>
      </c>
      <c r="M33" s="81">
        <f t="shared" si="4"/>
        <v>1.394448320844242</v>
      </c>
      <c r="N33" s="81">
        <f t="shared" si="5"/>
        <v>16.920504999999999</v>
      </c>
      <c r="O33" s="81">
        <f t="shared" si="6"/>
        <v>16.920504999999999</v>
      </c>
      <c r="Q33" s="32"/>
    </row>
    <row r="34" spans="1:17" x14ac:dyDescent="0.35">
      <c r="A34" s="67" t="s">
        <v>32</v>
      </c>
      <c r="B34" s="68" t="str">
        <f t="shared" si="0"/>
        <v>Y</v>
      </c>
      <c r="C34" s="69"/>
      <c r="D34" s="68" t="s">
        <v>51</v>
      </c>
      <c r="E34" s="70">
        <v>66.61114258045049</v>
      </c>
      <c r="F34" s="70">
        <v>80.373560831200734</v>
      </c>
      <c r="G34" s="70">
        <v>62.968706738920417</v>
      </c>
      <c r="H34" s="70">
        <v>53.32222464014049</v>
      </c>
      <c r="I34" s="70">
        <v>28.257439999999999</v>
      </c>
      <c r="J34" s="81">
        <f t="shared" si="1"/>
        <v>-1.3762418250750243</v>
      </c>
      <c r="K34" s="81">
        <f t="shared" si="2"/>
        <v>1.7404854092280317</v>
      </c>
      <c r="L34" s="81">
        <f t="shared" si="3"/>
        <v>0.96464820987799271</v>
      </c>
      <c r="M34" s="81">
        <f t="shared" si="4"/>
        <v>2.5064784640140489</v>
      </c>
      <c r="N34" s="81">
        <f t="shared" si="5"/>
        <v>1.4128719999999999</v>
      </c>
      <c r="O34" s="81">
        <f t="shared" si="6"/>
        <v>1.4128719999999999</v>
      </c>
      <c r="Q34" s="32"/>
    </row>
    <row r="35" spans="1:17" x14ac:dyDescent="0.35">
      <c r="A35" s="67" t="s">
        <v>33</v>
      </c>
      <c r="B35" s="68" t="str">
        <f t="shared" si="0"/>
        <v/>
      </c>
      <c r="C35" s="68" t="s">
        <v>51</v>
      </c>
      <c r="D35" s="68" t="s">
        <v>51</v>
      </c>
      <c r="E35" s="70">
        <v>228.53324965616659</v>
      </c>
      <c r="F35" s="70">
        <v>109.31617484068646</v>
      </c>
      <c r="G35" s="70">
        <v>89.434380366085776</v>
      </c>
      <c r="H35" s="70">
        <v>61.629281598878066</v>
      </c>
      <c r="I35" s="70">
        <v>66.4191</v>
      </c>
      <c r="J35" s="81">
        <f t="shared" si="1"/>
        <v>11.921707481548014</v>
      </c>
      <c r="K35" s="81">
        <f t="shared" si="2"/>
        <v>1.9881794474600682</v>
      </c>
      <c r="L35" s="81">
        <f t="shared" si="3"/>
        <v>2.780509876720771</v>
      </c>
      <c r="M35" s="81">
        <f t="shared" si="4"/>
        <v>-0.47898184011219341</v>
      </c>
      <c r="N35" s="81">
        <f t="shared" si="5"/>
        <v>3.3209550000000001</v>
      </c>
      <c r="O35" s="81">
        <f t="shared" si="6"/>
        <v>3.3209550000000001</v>
      </c>
      <c r="Q35" s="32"/>
    </row>
    <row r="36" spans="1:17" x14ac:dyDescent="0.35">
      <c r="A36" s="67" t="s">
        <v>34</v>
      </c>
      <c r="B36" s="68" t="str">
        <f t="shared" si="0"/>
        <v/>
      </c>
      <c r="C36" s="68" t="s">
        <v>51</v>
      </c>
      <c r="D36" s="69"/>
      <c r="E36" s="70">
        <v>3089.1634435910846</v>
      </c>
      <c r="F36" s="70">
        <v>1421.7441142781961</v>
      </c>
      <c r="G36" s="70">
        <v>1321.3272925414165</v>
      </c>
      <c r="H36" s="70">
        <v>1503.8019796252545</v>
      </c>
      <c r="I36" s="70">
        <v>1596.3</v>
      </c>
      <c r="J36" s="81">
        <f t="shared" si="1"/>
        <v>166.74193293128886</v>
      </c>
      <c r="K36" s="81">
        <f t="shared" si="2"/>
        <v>10.041682173677964</v>
      </c>
      <c r="L36" s="81">
        <f t="shared" si="3"/>
        <v>-18.247468708383803</v>
      </c>
      <c r="M36" s="81">
        <f t="shared" si="4"/>
        <v>-9.2498020374745469</v>
      </c>
      <c r="N36" s="81">
        <f t="shared" si="5"/>
        <v>79.814999999999998</v>
      </c>
      <c r="O36" s="81">
        <f t="shared" si="6"/>
        <v>79.814999999999998</v>
      </c>
      <c r="Q36" s="32"/>
    </row>
    <row r="37" spans="1:17" x14ac:dyDescent="0.35">
      <c r="A37" s="67" t="s">
        <v>35</v>
      </c>
      <c r="B37" s="68" t="str">
        <f t="shared" si="0"/>
        <v/>
      </c>
      <c r="C37" s="68" t="s">
        <v>51</v>
      </c>
      <c r="D37" s="69" t="s">
        <v>51</v>
      </c>
      <c r="E37" s="70">
        <v>64.405865332934155</v>
      </c>
      <c r="F37" s="70">
        <v>39.590853103301882</v>
      </c>
      <c r="G37" s="70">
        <v>40.553886307820974</v>
      </c>
      <c r="H37" s="70">
        <v>29.492556126068333</v>
      </c>
      <c r="I37" s="70">
        <v>30.421509999999998</v>
      </c>
      <c r="J37" s="81">
        <f t="shared" si="1"/>
        <v>2.4815012229632272</v>
      </c>
      <c r="K37" s="81">
        <f t="shared" si="2"/>
        <v>-9.6303320451909258E-2</v>
      </c>
      <c r="L37" s="81">
        <f t="shared" si="3"/>
        <v>1.1061330181752642</v>
      </c>
      <c r="M37" s="81">
        <f t="shared" si="4"/>
        <v>-9.2895387393166468E-2</v>
      </c>
      <c r="N37" s="81">
        <f t="shared" si="5"/>
        <v>1.5210754999999998</v>
      </c>
      <c r="O37" s="81">
        <f t="shared" si="6"/>
        <v>1.5210754999999998</v>
      </c>
      <c r="Q37" s="32"/>
    </row>
    <row r="38" spans="1:17" x14ac:dyDescent="0.35">
      <c r="A38" s="67" t="s">
        <v>36</v>
      </c>
      <c r="B38" s="68" t="str">
        <f t="shared" si="0"/>
        <v/>
      </c>
      <c r="C38" s="68" t="s">
        <v>51</v>
      </c>
      <c r="D38" s="68" t="s">
        <v>51</v>
      </c>
      <c r="E38" s="70">
        <v>14.403089659942387</v>
      </c>
      <c r="F38" s="70">
        <v>12.568627152365481</v>
      </c>
      <c r="G38" s="70">
        <v>12.631153308180023</v>
      </c>
      <c r="H38" s="70">
        <v>12.832053447886317</v>
      </c>
      <c r="I38" s="70">
        <v>10.9307</v>
      </c>
      <c r="J38" s="81">
        <f t="shared" si="1"/>
        <v>0.18344625075769053</v>
      </c>
      <c r="K38" s="81">
        <f t="shared" si="2"/>
        <v>-6.2526155814541795E-3</v>
      </c>
      <c r="L38" s="81">
        <f t="shared" si="3"/>
        <v>-2.0090013970629352E-2</v>
      </c>
      <c r="M38" s="81">
        <f t="shared" si="4"/>
        <v>0.19013534478863167</v>
      </c>
      <c r="N38" s="81">
        <f t="shared" si="5"/>
        <v>0.54653499999999999</v>
      </c>
      <c r="O38" s="81">
        <f t="shared" si="6"/>
        <v>0.54653499999999999</v>
      </c>
      <c r="Q38" s="32"/>
    </row>
    <row r="39" spans="1:17" x14ac:dyDescent="0.35">
      <c r="A39" s="67" t="s">
        <v>37</v>
      </c>
      <c r="B39" s="68" t="str">
        <f t="shared" si="0"/>
        <v>Y</v>
      </c>
      <c r="C39" s="69"/>
      <c r="D39" s="68" t="s">
        <v>51</v>
      </c>
      <c r="E39" s="70">
        <v>253.81427969066937</v>
      </c>
      <c r="F39" s="70">
        <v>339.87956337333321</v>
      </c>
      <c r="G39" s="70">
        <v>310.50742059357356</v>
      </c>
      <c r="H39" s="70">
        <v>228.14960499440843</v>
      </c>
      <c r="I39" s="70">
        <v>189.92251000000002</v>
      </c>
      <c r="J39" s="81">
        <f t="shared" si="1"/>
        <v>-8.6065283682663853</v>
      </c>
      <c r="K39" s="81">
        <f t="shared" si="2"/>
        <v>2.9372142779759658</v>
      </c>
      <c r="L39" s="81">
        <f t="shared" si="3"/>
        <v>8.2357815599165125</v>
      </c>
      <c r="M39" s="81">
        <f t="shared" si="4"/>
        <v>3.8227094994408417</v>
      </c>
      <c r="N39" s="81">
        <f t="shared" si="5"/>
        <v>9.4961255000000016</v>
      </c>
      <c r="O39" s="81">
        <f t="shared" si="6"/>
        <v>9.4961255000000016</v>
      </c>
      <c r="Q39" s="32"/>
    </row>
    <row r="40" spans="1:17" x14ac:dyDescent="0.35">
      <c r="A40" s="67" t="s">
        <v>38</v>
      </c>
      <c r="B40" s="68" t="str">
        <f t="shared" si="0"/>
        <v>Y</v>
      </c>
      <c r="C40" s="69"/>
      <c r="D40" s="68" t="s">
        <v>51</v>
      </c>
      <c r="E40" s="70">
        <v>25.142834158406789</v>
      </c>
      <c r="F40" s="70">
        <v>20.143142179480279</v>
      </c>
      <c r="G40" s="70">
        <v>14.087653919425193</v>
      </c>
      <c r="H40" s="70">
        <v>4.9274085459976948</v>
      </c>
      <c r="I40" s="70">
        <v>5.8477299999999994</v>
      </c>
      <c r="J40" s="81">
        <f t="shared" si="1"/>
        <v>0.49996919789265098</v>
      </c>
      <c r="K40" s="81">
        <f t="shared" si="2"/>
        <v>0.60554882600550852</v>
      </c>
      <c r="L40" s="81">
        <f t="shared" si="3"/>
        <v>0.9160245373427498</v>
      </c>
      <c r="M40" s="81">
        <f t="shared" si="4"/>
        <v>-9.2032145400230456E-2</v>
      </c>
      <c r="N40" s="81">
        <f t="shared" si="5"/>
        <v>0.29238649999999999</v>
      </c>
      <c r="O40" s="81">
        <f t="shared" si="6"/>
        <v>0.29238649999999999</v>
      </c>
      <c r="Q40" s="32"/>
    </row>
    <row r="41" spans="1:17" x14ac:dyDescent="0.35">
      <c r="A41" s="67" t="s">
        <v>39</v>
      </c>
      <c r="B41" s="68" t="str">
        <f t="shared" si="0"/>
        <v>Y</v>
      </c>
      <c r="C41" s="69"/>
      <c r="D41" s="68"/>
      <c r="E41" s="70">
        <v>53.170088531692144</v>
      </c>
      <c r="F41" s="70">
        <v>59.103947436541716</v>
      </c>
      <c r="G41" s="70">
        <v>52.499631965178658</v>
      </c>
      <c r="H41" s="70">
        <v>42.363058745342521</v>
      </c>
      <c r="I41" s="70">
        <v>37.30068</v>
      </c>
      <c r="J41" s="81">
        <f t="shared" si="1"/>
        <v>-0.59338589048495716</v>
      </c>
      <c r="K41" s="81">
        <f t="shared" si="2"/>
        <v>0.66043154713630581</v>
      </c>
      <c r="L41" s="81">
        <f t="shared" si="3"/>
        <v>1.0136573219836138</v>
      </c>
      <c r="M41" s="81">
        <f t="shared" si="4"/>
        <v>0.50623787453425206</v>
      </c>
      <c r="N41" s="81">
        <f t="shared" si="5"/>
        <v>1.8650340000000001</v>
      </c>
      <c r="O41" s="81">
        <f t="shared" si="6"/>
        <v>1.8650340000000001</v>
      </c>
      <c r="Q41" s="32"/>
    </row>
    <row r="42" spans="1:17" x14ac:dyDescent="0.35">
      <c r="A42" s="67" t="s">
        <v>40</v>
      </c>
      <c r="B42" s="68" t="str">
        <f t="shared" si="0"/>
        <v>Y</v>
      </c>
      <c r="C42" s="69"/>
      <c r="D42" s="69"/>
      <c r="E42" s="70">
        <v>153.01519538037715</v>
      </c>
      <c r="F42" s="70">
        <v>230.865091059066</v>
      </c>
      <c r="G42" s="70">
        <v>326.91268548160548</v>
      </c>
      <c r="H42" s="70">
        <v>467.04320541096797</v>
      </c>
      <c r="I42" s="70">
        <v>928.98716999999999</v>
      </c>
      <c r="J42" s="81">
        <f t="shared" si="1"/>
        <v>-7.7849895678688856</v>
      </c>
      <c r="K42" s="81">
        <f t="shared" si="2"/>
        <v>-9.6047594422539468</v>
      </c>
      <c r="L42" s="81">
        <f t="shared" si="3"/>
        <v>-14.01305199293625</v>
      </c>
      <c r="M42" s="81">
        <f t="shared" si="4"/>
        <v>-46.194396458903199</v>
      </c>
      <c r="N42" s="81">
        <f t="shared" si="5"/>
        <v>46.449358500000002</v>
      </c>
      <c r="O42" s="81">
        <f t="shared" si="6"/>
        <v>46.449358500000002</v>
      </c>
      <c r="Q42" s="32"/>
    </row>
    <row r="43" spans="1:17" x14ac:dyDescent="0.35">
      <c r="A43" s="67" t="s">
        <v>41</v>
      </c>
      <c r="B43" s="68" t="str">
        <f t="shared" si="0"/>
        <v/>
      </c>
      <c r="C43" s="68" t="s">
        <v>51</v>
      </c>
      <c r="D43" s="69"/>
      <c r="E43" s="70">
        <v>911.3939717345288</v>
      </c>
      <c r="F43" s="70">
        <v>405.00498572272693</v>
      </c>
      <c r="G43" s="70">
        <v>398.34895466656792</v>
      </c>
      <c r="H43" s="70">
        <v>317.63204434453166</v>
      </c>
      <c r="I43" s="70">
        <v>485.26029999999997</v>
      </c>
      <c r="J43" s="81">
        <f t="shared" si="1"/>
        <v>50.638898601180188</v>
      </c>
      <c r="K43" s="81">
        <f t="shared" si="2"/>
        <v>0.66560310561590086</v>
      </c>
      <c r="L43" s="81">
        <f t="shared" si="3"/>
        <v>8.0716910322036259</v>
      </c>
      <c r="M43" s="81">
        <f t="shared" si="4"/>
        <v>-16.76282556554683</v>
      </c>
      <c r="N43" s="81">
        <f t="shared" si="5"/>
        <v>24.263014999999999</v>
      </c>
      <c r="O43" s="81">
        <f t="shared" si="6"/>
        <v>24.263014999999999</v>
      </c>
      <c r="Q43" s="32"/>
    </row>
    <row r="44" spans="1:17" x14ac:dyDescent="0.35">
      <c r="A44" s="67" t="s">
        <v>43</v>
      </c>
      <c r="B44" s="68" t="str">
        <f t="shared" si="0"/>
        <v>Y</v>
      </c>
      <c r="C44" s="69"/>
      <c r="D44" s="69"/>
      <c r="E44" s="70">
        <v>817.45431985819073</v>
      </c>
      <c r="F44" s="70">
        <v>730.24628625521393</v>
      </c>
      <c r="G44" s="70">
        <v>617.48194655046098</v>
      </c>
      <c r="H44" s="70">
        <v>410.22403920726043</v>
      </c>
      <c r="I44" s="70">
        <v>360.32821999999999</v>
      </c>
      <c r="J44" s="81">
        <f t="shared" si="1"/>
        <v>8.7208033602976798</v>
      </c>
      <c r="K44" s="81">
        <f t="shared" si="2"/>
        <v>11.276433970475296</v>
      </c>
      <c r="L44" s="81">
        <f t="shared" si="3"/>
        <v>20.725790734320054</v>
      </c>
      <c r="M44" s="81">
        <f t="shared" si="4"/>
        <v>4.9895819207260441</v>
      </c>
      <c r="N44" s="81">
        <f t="shared" si="5"/>
        <v>18.016410999999998</v>
      </c>
      <c r="O44" s="81">
        <f t="shared" si="6"/>
        <v>18.016410999999998</v>
      </c>
      <c r="Q44" s="32"/>
    </row>
    <row r="45" spans="1:17" x14ac:dyDescent="0.35">
      <c r="A45" s="67" t="s">
        <v>42</v>
      </c>
      <c r="B45" s="68" t="str">
        <f t="shared" si="0"/>
        <v>Y</v>
      </c>
      <c r="C45" s="69"/>
      <c r="D45" s="69"/>
      <c r="E45" s="70">
        <v>5606.376531252693</v>
      </c>
      <c r="F45" s="70">
        <v>6533.3747843741667</v>
      </c>
      <c r="G45" s="70">
        <v>6307.176800324899</v>
      </c>
      <c r="H45" s="70">
        <v>5249.8052778999008</v>
      </c>
      <c r="I45" s="70">
        <v>5236.1000000000004</v>
      </c>
      <c r="J45" s="81">
        <f t="shared" si="1"/>
        <v>-92.699825312147368</v>
      </c>
      <c r="K45" s="81">
        <f t="shared" si="2"/>
        <v>22.619798404926769</v>
      </c>
      <c r="L45" s="81">
        <f t="shared" si="3"/>
        <v>105.73715224249982</v>
      </c>
      <c r="M45" s="81">
        <f t="shared" si="4"/>
        <v>1.3705277899900465</v>
      </c>
      <c r="N45" s="81">
        <f t="shared" si="5"/>
        <v>261.80500000000001</v>
      </c>
      <c r="O45" s="81">
        <f t="shared" si="6"/>
        <v>261.80500000000001</v>
      </c>
      <c r="Q45" s="32"/>
    </row>
    <row r="46" spans="1:17" x14ac:dyDescent="0.35">
      <c r="A46" s="67"/>
      <c r="B46" s="68"/>
      <c r="C46" s="69"/>
      <c r="D46" s="69"/>
      <c r="E46" s="70"/>
      <c r="F46" s="70"/>
      <c r="G46" s="70"/>
      <c r="H46" s="70"/>
      <c r="I46" s="70"/>
      <c r="J46" s="81"/>
      <c r="K46" s="81"/>
      <c r="L46" s="81"/>
      <c r="M46" s="81"/>
      <c r="N46" s="81"/>
      <c r="O46" s="81"/>
    </row>
    <row r="47" spans="1:17" x14ac:dyDescent="0.35">
      <c r="A47" s="71" t="s">
        <v>52</v>
      </c>
      <c r="B47" s="67"/>
      <c r="C47" s="67"/>
      <c r="D47" s="67"/>
      <c r="E47" s="72">
        <f>SUM(E3:E45)</f>
        <v>18238.728511467969</v>
      </c>
      <c r="F47" s="72">
        <f>SUM(F3:F45)</f>
        <v>16501.329385952096</v>
      </c>
      <c r="G47" s="72">
        <f>SUM(G3:G45)</f>
        <v>15892.040083686901</v>
      </c>
      <c r="H47" s="72">
        <f>SUM(H3:H45)</f>
        <v>13778.044076014759</v>
      </c>
      <c r="I47" s="127">
        <f>SUM(I3:I45)</f>
        <v>13335.134400000003</v>
      </c>
      <c r="J47" s="81">
        <f t="shared" ref="J47:J50" si="7">-(F47-E47)/10</f>
        <v>173.73991255158725</v>
      </c>
      <c r="K47" s="81">
        <f t="shared" ref="K47:K50" si="8">-(G47-F47)/10</f>
        <v>60.928930226519512</v>
      </c>
      <c r="L47" s="81">
        <f t="shared" ref="L47:L50" si="9">-(H47-G47)/10</f>
        <v>211.39960076721417</v>
      </c>
      <c r="M47" s="81">
        <f t="shared" ref="M47:M50" si="10">-(I47-H47)/10</f>
        <v>44.290967601475678</v>
      </c>
      <c r="N47" s="81">
        <f t="shared" ref="N47:N50" si="11">-(0-I47)/20</f>
        <v>666.75672000000009</v>
      </c>
      <c r="O47" s="81">
        <f t="shared" ref="O47:O50" si="12">-(0-I47)/20</f>
        <v>666.75672000000009</v>
      </c>
    </row>
    <row r="48" spans="1:17" x14ac:dyDescent="0.35">
      <c r="A48" s="71" t="s">
        <v>90</v>
      </c>
      <c r="B48" s="67"/>
      <c r="C48" s="67"/>
      <c r="D48" s="67"/>
      <c r="E48" s="72">
        <f>SUMIF($B$3:$B$45,"Y",E3:E45)</f>
        <v>12506.119597930836</v>
      </c>
      <c r="F48" s="72">
        <f>SUMIF($B$3:$B$45,"Y",F3:F45)</f>
        <v>13507.410245839908</v>
      </c>
      <c r="G48" s="72">
        <f>SUMIF($B$3:$B$45,"Y",G3:G45)</f>
        <v>12928.978493694842</v>
      </c>
      <c r="H48" s="72">
        <f>SUMIF($B$3:$B$45,"Y",H3:H45)</f>
        <v>10829.966365864017</v>
      </c>
      <c r="I48" s="72">
        <f>SUMIF($B$3:$B$45,"Y",I3:I45)</f>
        <v>10181.5028</v>
      </c>
      <c r="J48" s="81">
        <f t="shared" si="7"/>
        <v>-100.12906479090725</v>
      </c>
      <c r="K48" s="81">
        <f t="shared" si="8"/>
        <v>57.843175214506665</v>
      </c>
      <c r="L48" s="81">
        <f t="shared" si="9"/>
        <v>209.90121278308251</v>
      </c>
      <c r="M48" s="81">
        <f t="shared" si="10"/>
        <v>64.84635658640164</v>
      </c>
      <c r="N48" s="81">
        <f t="shared" si="11"/>
        <v>509.07514000000003</v>
      </c>
      <c r="O48" s="81">
        <f t="shared" si="12"/>
        <v>509.07514000000003</v>
      </c>
    </row>
    <row r="49" spans="1:15" x14ac:dyDescent="0.35">
      <c r="A49" s="71" t="s">
        <v>49</v>
      </c>
      <c r="B49" s="67"/>
      <c r="C49" s="67"/>
      <c r="D49" s="67"/>
      <c r="E49" s="72">
        <f>SUMIF($C$3:$C$45,"Y",E3:E45)</f>
        <v>5732.608913537133</v>
      </c>
      <c r="F49" s="72">
        <f>SUMIF($C$3:$C$45,"Y",F3:F45)</f>
        <v>2993.9191401121861</v>
      </c>
      <c r="G49" s="72">
        <f>SUMIF($C$3:$C$45,"Y",G3:G45)</f>
        <v>2963.0615899920595</v>
      </c>
      <c r="H49" s="72">
        <f>SUMIF($C$3:$C$45,"Y",H3:H45)</f>
        <v>2948.0777101507438</v>
      </c>
      <c r="I49" s="72">
        <f>SUMIF($C$3:$C$45,"Y",I3:I45)</f>
        <v>3153.6316000000002</v>
      </c>
      <c r="J49" s="81">
        <f t="shared" si="7"/>
        <v>273.8689773424947</v>
      </c>
      <c r="K49" s="81">
        <f t="shared" si="8"/>
        <v>3.0857550120126689</v>
      </c>
      <c r="L49" s="81">
        <f t="shared" si="9"/>
        <v>1.4983879841315684</v>
      </c>
      <c r="M49" s="81">
        <f t="shared" si="10"/>
        <v>-20.555388984925639</v>
      </c>
      <c r="N49" s="81">
        <f t="shared" si="11"/>
        <v>157.68158</v>
      </c>
      <c r="O49" s="81">
        <f t="shared" si="12"/>
        <v>157.68158</v>
      </c>
    </row>
    <row r="50" spans="1:15" x14ac:dyDescent="0.35">
      <c r="A50" s="71" t="s">
        <v>48</v>
      </c>
      <c r="B50" s="67"/>
      <c r="C50" s="67"/>
      <c r="D50" s="67"/>
      <c r="E50" s="72">
        <f>SUMIF($D$3:$D$45,"Y",E3:E45)</f>
        <v>4656.5522247139716</v>
      </c>
      <c r="F50" s="72">
        <f>SUMIF($D$3:$D$45,"Y",F3:F45)</f>
        <v>4147.3562980082779</v>
      </c>
      <c r="G50" s="72">
        <f>SUMIF($D$3:$D$45,"Y",G3:G45)</f>
        <v>3830.971278657637</v>
      </c>
      <c r="H50" s="72">
        <f>SUMIF($D$3:$D$45,"Y",H3:H45)</f>
        <v>3067.5138233351504</v>
      </c>
      <c r="I50" s="72">
        <f>SUMIF($D$3:$D$45,"Y",I3:I45)</f>
        <v>2547.4231199999995</v>
      </c>
      <c r="J50" s="81">
        <f t="shared" si="7"/>
        <v>50.919592670569365</v>
      </c>
      <c r="K50" s="81">
        <f t="shared" si="8"/>
        <v>31.638501935064095</v>
      </c>
      <c r="L50" s="81">
        <f t="shared" si="9"/>
        <v>76.345745532248657</v>
      </c>
      <c r="M50" s="81">
        <f t="shared" si="10"/>
        <v>52.009070333515091</v>
      </c>
      <c r="N50" s="81">
        <f t="shared" si="11"/>
        <v>127.37115599999997</v>
      </c>
      <c r="O50" s="81">
        <f t="shared" si="12"/>
        <v>127.37115599999997</v>
      </c>
    </row>
    <row r="51" spans="1:15" x14ac:dyDescent="0.35">
      <c r="E51" s="32"/>
      <c r="F51" s="32"/>
      <c r="G51" s="32"/>
      <c r="H51" s="32"/>
      <c r="I51" s="32"/>
    </row>
    <row r="52" spans="1:15" x14ac:dyDescent="0.35">
      <c r="I52" s="52"/>
    </row>
    <row r="56" spans="1:15" x14ac:dyDescent="0.35">
      <c r="E56" s="31"/>
    </row>
  </sheetData>
  <autoFilter ref="A2:O45" xr:uid="{D037C42F-9F37-428D-958B-2458788A9219}">
    <sortState xmlns:xlrd2="http://schemas.microsoft.com/office/spreadsheetml/2017/richdata2" ref="A3:O45">
      <sortCondition ref="A2:A45"/>
    </sortState>
  </autoFilter>
  <pageMargins left="0.7" right="0.7" top="0.75" bottom="0.75" header="0.3" footer="0.3"/>
  <ignoredErrors>
    <ignoredError sqref="I4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1. Introduction</vt:lpstr>
      <vt:lpstr>2. Data sources</vt:lpstr>
      <vt:lpstr>3. Pre-2020 without LULUCF</vt:lpstr>
      <vt:lpstr>4. Pre-2020 with LULUCF</vt:lpstr>
      <vt:lpstr>5. NDC 2030 Target Levels</vt:lpstr>
      <vt:lpstr>6. 2030 Projections</vt:lpstr>
      <vt:lpstr>7. NDC Achievement</vt:lpstr>
      <vt:lpstr>8. 43% Achievement</vt:lpstr>
      <vt:lpstr>9. Net Zero 2050</vt:lpstr>
      <vt:lpstr>10. Carbon Budget Implications</vt:lpstr>
      <vt:lpstr>11. FAQs</vt:lpstr>
      <vt:lpstr>12. Annex on NDCs</vt:lpstr>
      <vt:lpstr>13. Annex on Net Zero</vt:lpstr>
      <vt:lpstr>'2. Data sources'!_ftnref1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Deursen, Max van</dc:creator>
  <cp:lastModifiedBy>Sumit</cp:lastModifiedBy>
  <dcterms:created xsi:type="dcterms:W3CDTF">2015-06-05T18:17:20Z</dcterms:created>
  <dcterms:modified xsi:type="dcterms:W3CDTF">2023-10-27T13:15:23Z</dcterms:modified>
</cp:coreProperties>
</file>